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485"/>
  </bookViews>
  <sheets>
    <sheet name="Schedule A" sheetId="1" r:id="rId1"/>
    <sheet name="Schedule C" sheetId="2" r:id="rId2"/>
    <sheet name="Schedule D" sheetId="3" r:id="rId3"/>
    <sheet name="Schedule E" sheetId="4" r:id="rId4"/>
    <sheet name="Schedule F" sheetId="5" r:id="rId5"/>
    <sheet name="Sheet6" sheetId="6" r:id="rId6"/>
  </sheets>
  <externalReferences>
    <externalReference r:id="rId7"/>
  </externalReferences>
  <definedNames>
    <definedName name="City_Town_of">[1]Instructions!$E$6</definedName>
  </definedNames>
  <calcPr calcId="124519"/>
</workbook>
</file>

<file path=xl/calcChain.xml><?xml version="1.0" encoding="utf-8"?>
<calcChain xmlns="http://schemas.openxmlformats.org/spreadsheetml/2006/main">
  <c r="I56" i="3"/>
  <c r="G56"/>
  <c r="E56"/>
  <c r="C56"/>
  <c r="I49"/>
  <c r="G49"/>
  <c r="E49"/>
  <c r="C49"/>
  <c r="I42"/>
  <c r="G42"/>
  <c r="E42"/>
  <c r="C42"/>
  <c r="I35"/>
  <c r="G35"/>
  <c r="E35"/>
  <c r="C35"/>
  <c r="I28"/>
  <c r="G28"/>
  <c r="E28"/>
  <c r="C28"/>
  <c r="I21"/>
  <c r="G21"/>
  <c r="E21"/>
  <c r="C21"/>
  <c r="I14"/>
  <c r="I58" s="1"/>
  <c r="G14"/>
  <c r="G58" s="1"/>
  <c r="E14"/>
  <c r="E58" s="1"/>
  <c r="C14"/>
  <c r="C58" s="1"/>
  <c r="G6"/>
  <c r="C6"/>
  <c r="A3"/>
  <c r="A1"/>
  <c r="L43" i="5"/>
  <c r="J43"/>
  <c r="H43"/>
  <c r="F43"/>
  <c r="D43"/>
  <c r="N42"/>
  <c r="N41"/>
  <c r="N40"/>
  <c r="N43" s="1"/>
  <c r="L37"/>
  <c r="J37"/>
  <c r="H37"/>
  <c r="F37"/>
  <c r="D37"/>
  <c r="N36"/>
  <c r="L35"/>
  <c r="N35" s="1"/>
  <c r="N37" s="1"/>
  <c r="N32"/>
  <c r="L32"/>
  <c r="J32"/>
  <c r="H32"/>
  <c r="F32"/>
  <c r="D32"/>
  <c r="N31"/>
  <c r="N30"/>
  <c r="N27"/>
  <c r="L27"/>
  <c r="J27"/>
  <c r="H27"/>
  <c r="F27"/>
  <c r="D27"/>
  <c r="N26"/>
  <c r="N25"/>
  <c r="N22"/>
  <c r="L22"/>
  <c r="J22"/>
  <c r="H22"/>
  <c r="F22"/>
  <c r="D22"/>
  <c r="N21"/>
  <c r="N20"/>
  <c r="J17"/>
  <c r="H17"/>
  <c r="H45" s="1"/>
  <c r="F17"/>
  <c r="F45" s="1"/>
  <c r="D17"/>
  <c r="D45" s="1"/>
  <c r="L16"/>
  <c r="N16" s="1"/>
  <c r="N15"/>
  <c r="L15"/>
  <c r="L14"/>
  <c r="N14" s="1"/>
  <c r="N13"/>
  <c r="L13"/>
  <c r="L12"/>
  <c r="N12" s="1"/>
  <c r="N11"/>
  <c r="L11"/>
  <c r="L17" s="1"/>
  <c r="L45" s="1"/>
  <c r="L10"/>
  <c r="N10" s="1"/>
  <c r="N7"/>
  <c r="J7"/>
  <c r="J45" s="1"/>
  <c r="F7"/>
  <c r="N5"/>
  <c r="L5"/>
  <c r="J5"/>
  <c r="H5"/>
  <c r="F5"/>
  <c r="D5"/>
  <c r="A3"/>
  <c r="A1"/>
  <c r="J77" i="4"/>
  <c r="H77"/>
  <c r="F77"/>
  <c r="D77"/>
  <c r="J72"/>
  <c r="J78" s="1"/>
  <c r="F72"/>
  <c r="D72"/>
  <c r="H70"/>
  <c r="H72" s="1"/>
  <c r="J67"/>
  <c r="H67"/>
  <c r="F67"/>
  <c r="D67"/>
  <c r="J62"/>
  <c r="H62"/>
  <c r="F62"/>
  <c r="D62"/>
  <c r="J52"/>
  <c r="F52"/>
  <c r="D52"/>
  <c r="H51"/>
  <c r="H50"/>
  <c r="H52" s="1"/>
  <c r="J47"/>
  <c r="F47"/>
  <c r="F78" s="1"/>
  <c r="D47"/>
  <c r="H45"/>
  <c r="H44"/>
  <c r="H43"/>
  <c r="H42"/>
  <c r="H39"/>
  <c r="H38"/>
  <c r="H47" s="1"/>
  <c r="J33"/>
  <c r="F33"/>
  <c r="D33"/>
  <c r="D78" s="1"/>
  <c r="H24"/>
  <c r="H22"/>
  <c r="H19"/>
  <c r="H18"/>
  <c r="H16"/>
  <c r="H14"/>
  <c r="H12"/>
  <c r="H10"/>
  <c r="H9"/>
  <c r="H33" s="1"/>
  <c r="J6"/>
  <c r="H6"/>
  <c r="F6"/>
  <c r="D6"/>
  <c r="A3"/>
  <c r="A1"/>
  <c r="I281" i="2"/>
  <c r="G281"/>
  <c r="E281"/>
  <c r="I274"/>
  <c r="G274"/>
  <c r="E274"/>
  <c r="I267"/>
  <c r="G267"/>
  <c r="E267"/>
  <c r="I260"/>
  <c r="I283" s="1"/>
  <c r="G260"/>
  <c r="G283" s="1"/>
  <c r="E260"/>
  <c r="E283" s="1"/>
  <c r="I249"/>
  <c r="G249"/>
  <c r="E249"/>
  <c r="I242"/>
  <c r="G242"/>
  <c r="E242"/>
  <c r="I235"/>
  <c r="G235"/>
  <c r="E235"/>
  <c r="G228"/>
  <c r="G251" s="1"/>
  <c r="E228"/>
  <c r="E251" s="1"/>
  <c r="I224"/>
  <c r="I228" s="1"/>
  <c r="I251" s="1"/>
  <c r="G224"/>
  <c r="I218"/>
  <c r="G218"/>
  <c r="E218"/>
  <c r="I211"/>
  <c r="G211"/>
  <c r="E211"/>
  <c r="I204"/>
  <c r="G204"/>
  <c r="E204"/>
  <c r="I197"/>
  <c r="I220" s="1"/>
  <c r="G197"/>
  <c r="G220" s="1"/>
  <c r="E197"/>
  <c r="E220" s="1"/>
  <c r="I186"/>
  <c r="G186"/>
  <c r="E186"/>
  <c r="I179"/>
  <c r="G179"/>
  <c r="E179"/>
  <c r="I172"/>
  <c r="G172"/>
  <c r="E172"/>
  <c r="I165"/>
  <c r="I188" s="1"/>
  <c r="G165"/>
  <c r="G188" s="1"/>
  <c r="E165"/>
  <c r="E188" s="1"/>
  <c r="I155"/>
  <c r="G155"/>
  <c r="E155"/>
  <c r="I148"/>
  <c r="G148"/>
  <c r="E148"/>
  <c r="I141"/>
  <c r="G141"/>
  <c r="E141"/>
  <c r="I134"/>
  <c r="I157" s="1"/>
  <c r="G134"/>
  <c r="G157" s="1"/>
  <c r="E134"/>
  <c r="E157" s="1"/>
  <c r="I123"/>
  <c r="G123"/>
  <c r="E123"/>
  <c r="I116"/>
  <c r="G116"/>
  <c r="E116"/>
  <c r="I109"/>
  <c r="E109"/>
  <c r="G105"/>
  <c r="G109" s="1"/>
  <c r="G102"/>
  <c r="I99"/>
  <c r="I102" s="1"/>
  <c r="E99"/>
  <c r="I98"/>
  <c r="E98"/>
  <c r="E102" s="1"/>
  <c r="I95"/>
  <c r="I125" s="1"/>
  <c r="G95"/>
  <c r="E95"/>
  <c r="I88"/>
  <c r="G88"/>
  <c r="E88"/>
  <c r="G84"/>
  <c r="I81"/>
  <c r="G81"/>
  <c r="G125" s="1"/>
  <c r="E81"/>
  <c r="I74"/>
  <c r="G74"/>
  <c r="E74"/>
  <c r="E125" s="1"/>
  <c r="I52"/>
  <c r="G52"/>
  <c r="E52"/>
  <c r="I36"/>
  <c r="G36"/>
  <c r="E36"/>
  <c r="I35"/>
  <c r="G35"/>
  <c r="G64" s="1"/>
  <c r="G286" s="1"/>
  <c r="E35"/>
  <c r="I34"/>
  <c r="E34"/>
  <c r="I28"/>
  <c r="E28"/>
  <c r="E64" s="1"/>
  <c r="I22"/>
  <c r="I64" s="1"/>
  <c r="E22"/>
  <c r="I6"/>
  <c r="G6"/>
  <c r="E6"/>
  <c r="A3"/>
  <c r="A1"/>
  <c r="J25" i="1"/>
  <c r="I25"/>
  <c r="J23"/>
  <c r="I23"/>
  <c r="H23"/>
  <c r="G23"/>
  <c r="F23"/>
  <c r="E23"/>
  <c r="D23"/>
  <c r="K23" s="1"/>
  <c r="J26" s="1"/>
  <c r="J28" s="1"/>
  <c r="J30" s="1"/>
  <c r="A23"/>
  <c r="A22"/>
  <c r="K21"/>
  <c r="K20"/>
  <c r="K19"/>
  <c r="K18"/>
  <c r="A17"/>
  <c r="J16"/>
  <c r="I16"/>
  <c r="H16"/>
  <c r="G16"/>
  <c r="F16"/>
  <c r="E16"/>
  <c r="D16"/>
  <c r="K16" s="1"/>
  <c r="A16"/>
  <c r="J15"/>
  <c r="I15"/>
  <c r="H15"/>
  <c r="G15"/>
  <c r="F15"/>
  <c r="E15"/>
  <c r="D15"/>
  <c r="K15" s="1"/>
  <c r="A15"/>
  <c r="J14"/>
  <c r="J22" s="1"/>
  <c r="I14"/>
  <c r="I22" s="1"/>
  <c r="H14"/>
  <c r="G14"/>
  <c r="G22" s="1"/>
  <c r="F14"/>
  <c r="F22" s="1"/>
  <c r="E14"/>
  <c r="E22" s="1"/>
  <c r="D14"/>
  <c r="D22" s="1"/>
  <c r="A14"/>
  <c r="J13"/>
  <c r="I13"/>
  <c r="H13"/>
  <c r="G13"/>
  <c r="F13"/>
  <c r="E13"/>
  <c r="D13"/>
  <c r="K13" s="1"/>
  <c r="A13"/>
  <c r="J12"/>
  <c r="I12"/>
  <c r="H12"/>
  <c r="H22" s="1"/>
  <c r="G12"/>
  <c r="F12"/>
  <c r="E12"/>
  <c r="D12"/>
  <c r="K12" s="1"/>
  <c r="A12"/>
  <c r="K11"/>
  <c r="A11"/>
  <c r="K10"/>
  <c r="D10"/>
  <c r="A10"/>
  <c r="K9"/>
  <c r="E9"/>
  <c r="A9"/>
  <c r="J8"/>
  <c r="I8"/>
  <c r="H8"/>
  <c r="G8"/>
  <c r="F8"/>
  <c r="E8"/>
  <c r="D8"/>
  <c r="K8" s="1"/>
  <c r="A8"/>
  <c r="J7"/>
  <c r="I7"/>
  <c r="H7"/>
  <c r="G7"/>
  <c r="K7" s="1"/>
  <c r="I26" s="1"/>
  <c r="I28" s="1"/>
  <c r="I30" s="1"/>
  <c r="F7"/>
  <c r="E7"/>
  <c r="D7"/>
  <c r="A7"/>
  <c r="A3"/>
  <c r="A1"/>
  <c r="N17" i="5" l="1"/>
  <c r="N45"/>
  <c r="H78" i="4"/>
  <c r="E286" i="2"/>
  <c r="I286"/>
  <c r="K22" i="1"/>
  <c r="K14"/>
</calcChain>
</file>

<file path=xl/sharedStrings.xml><?xml version="1.0" encoding="utf-8"?>
<sst xmlns="http://schemas.openxmlformats.org/spreadsheetml/2006/main" count="628" uniqueCount="179">
  <si>
    <t>Summary Schedule of Estimated Revenues and Expenditures/Expenses</t>
  </si>
  <si>
    <t>Sch</t>
  </si>
  <si>
    <t>FUNDS</t>
  </si>
  <si>
    <t>Fiscal Year</t>
  </si>
  <si>
    <t>General Fund</t>
  </si>
  <si>
    <t>Special Revenue Fund</t>
  </si>
  <si>
    <t>Debt Service Fund</t>
  </si>
  <si>
    <t>Capital Projects Fund</t>
  </si>
  <si>
    <t>Permanent Fund</t>
  </si>
  <si>
    <t>Enterprise Funds Available</t>
  </si>
  <si>
    <t>Internal Service Funds</t>
  </si>
  <si>
    <t>Total All Funds</t>
  </si>
  <si>
    <r>
      <t xml:space="preserve">Adopted/Adjusted Budgeted Expenditures/Expenses*  </t>
    </r>
    <r>
      <rPr>
        <b/>
        <sz val="11"/>
        <color indexed="10"/>
        <rFont val="Arial"/>
        <family val="2"/>
      </rPr>
      <t xml:space="preserve"> </t>
    </r>
  </si>
  <si>
    <t>E</t>
  </si>
  <si>
    <r>
      <t xml:space="preserve">Actual Expenditures/Expenses**  </t>
    </r>
    <r>
      <rPr>
        <b/>
        <sz val="11"/>
        <color indexed="10"/>
        <rFont val="Arial"/>
        <family val="2"/>
      </rPr>
      <t xml:space="preserve"> </t>
    </r>
  </si>
  <si>
    <t xml:space="preserve">Fund Balance/Net Position at July 1*** </t>
  </si>
  <si>
    <t>Primary Property Tax Levy</t>
  </si>
  <si>
    <t>B</t>
  </si>
  <si>
    <t>Secondary Property Tax Levy</t>
  </si>
  <si>
    <r>
      <t xml:space="preserve">Estimated Revenues Other than Property Taxes </t>
    </r>
    <r>
      <rPr>
        <b/>
        <sz val="11"/>
        <color indexed="10"/>
        <rFont val="Arial"/>
        <family val="2"/>
      </rPr>
      <t xml:space="preserve"> </t>
    </r>
  </si>
  <si>
    <t>C</t>
  </si>
  <si>
    <r>
      <t xml:space="preserve">Other Financing Sources </t>
    </r>
    <r>
      <rPr>
        <b/>
        <sz val="11"/>
        <color indexed="10"/>
        <rFont val="Arial"/>
        <family val="2"/>
      </rPr>
      <t xml:space="preserve"> </t>
    </r>
  </si>
  <si>
    <t>D</t>
  </si>
  <si>
    <t xml:space="preserve">Other Financing (Uses)   </t>
  </si>
  <si>
    <t xml:space="preserve">Interfund Transfers In   </t>
  </si>
  <si>
    <t xml:space="preserve">Interfund Transfers (Out)   </t>
  </si>
  <si>
    <t>Reduction for Amounts Not Available:</t>
  </si>
  <si>
    <t>LESS:</t>
  </si>
  <si>
    <t>Amounts for Future Debt Retirement:</t>
  </si>
  <si>
    <t>Total Financial Resources Available</t>
  </si>
  <si>
    <t>Budgeted Expenditures/Expenses</t>
  </si>
  <si>
    <t>EXPENDITURE LIMITATION COMPARISON</t>
  </si>
  <si>
    <t>1.  Budgeted expenditures/expenses</t>
  </si>
  <si>
    <t>2.  Add/subtract: estimated net reconciling items</t>
  </si>
  <si>
    <t>3.  Budgeted expenditures/expenses adjusted for reconciling items</t>
  </si>
  <si>
    <t>4.  Less: estimated exclusions</t>
  </si>
  <si>
    <t>5.  Amount subject to the expenditure limitation</t>
  </si>
  <si>
    <t>6.  EEC expenditure limitation</t>
  </si>
  <si>
    <t>The city/town does not levy property taxes and does not have special assessment districts for which property taxes are levied.  Therefore, Schedule B has been omitted.</t>
  </si>
  <si>
    <t>*</t>
  </si>
  <si>
    <r>
      <t xml:space="preserve">Includes Expenditure/Expense Adjustments Approved in the </t>
    </r>
    <r>
      <rPr>
        <b/>
        <u/>
        <sz val="11"/>
        <rFont val="Arial"/>
        <family val="2"/>
      </rPr>
      <t>current yea</t>
    </r>
    <r>
      <rPr>
        <b/>
        <sz val="11"/>
        <rFont val="Arial"/>
        <family val="2"/>
      </rPr>
      <t xml:space="preserve">r from Schedule E.       </t>
    </r>
  </si>
  <si>
    <t>**</t>
  </si>
  <si>
    <t>Includes actual amounts as of the date the proposed budget was prepared, adjusted for estimated activity for the remainder of the fiscal year.</t>
  </si>
  <si>
    <t>***</t>
  </si>
  <si>
    <t>Amounts on this line represent Fund Balance/Net Position amounts except for amounts not in spendable form (e.g., prepaids and inventories) or legally or contractually required to be maintained intact (e.g., principal of a permanent fund).</t>
  </si>
  <si>
    <t>Revenues Other Than Property Taxes</t>
  </si>
  <si>
    <t xml:space="preserve">ESTIMATED REVENUES </t>
  </si>
  <si>
    <t xml:space="preserve">ACTUAL REVENUES* </t>
  </si>
  <si>
    <t>SOURCE OF REVENUES</t>
  </si>
  <si>
    <t>GENERAL FUND</t>
  </si>
  <si>
    <t>Local taxes</t>
  </si>
  <si>
    <t>SALES TAX</t>
  </si>
  <si>
    <t>$</t>
  </si>
  <si>
    <t>Licenses and permits</t>
  </si>
  <si>
    <t>FRANCHISES</t>
  </si>
  <si>
    <t>BUSINESS LICENSES</t>
  </si>
  <si>
    <t>OTHER LICENSES &amp; PERMITS</t>
  </si>
  <si>
    <t>Intergovernmental</t>
  </si>
  <si>
    <t>STATE</t>
  </si>
  <si>
    <t>STATE GRANTS</t>
  </si>
  <si>
    <t>Charges for services</t>
  </si>
  <si>
    <t>Fines and forfeits</t>
  </si>
  <si>
    <t>COURT</t>
  </si>
  <si>
    <t>LIBRARY</t>
  </si>
  <si>
    <t>SENIOR CENTER</t>
  </si>
  <si>
    <t>Interest on investments</t>
  </si>
  <si>
    <t>In-lieu property taxes</t>
  </si>
  <si>
    <t>Contributions</t>
  </si>
  <si>
    <t>Voluntary contributions</t>
  </si>
  <si>
    <t>Miscellaneous</t>
  </si>
  <si>
    <t>MISC</t>
  </si>
  <si>
    <t>RENT REVENUE</t>
  </si>
  <si>
    <t>SALE OF FIXED ASSETS</t>
  </si>
  <si>
    <t>POP HARVEY CONSTRUCTION</t>
  </si>
  <si>
    <t>FINGERPRINTING</t>
  </si>
  <si>
    <t>POLICE REPORTS</t>
  </si>
  <si>
    <t>Total General Fund</t>
  </si>
  <si>
    <t xml:space="preserve"> *</t>
  </si>
  <si>
    <t>Includes actual revenues recognized on the modified accrual or accrual basis as of the date the proposed budget was prepared, plus estimated revenues for the remainder of the fiscal year.</t>
  </si>
  <si>
    <t>SPECIAL REVENUE FUNDS</t>
  </si>
  <si>
    <t>GASOLINE TAX</t>
  </si>
  <si>
    <t>CDBG FUND</t>
  </si>
  <si>
    <t>BED TAX FUND</t>
  </si>
  <si>
    <t>PARKS GRANTS</t>
  </si>
  <si>
    <t>SCHOOL RESOURCE OFFICER FUND</t>
  </si>
  <si>
    <t>VARIOUS COPS GRANTS FUNDS</t>
  </si>
  <si>
    <t>RICO</t>
  </si>
  <si>
    <t>LIBRARY GRANTS FUNDS</t>
  </si>
  <si>
    <t>CONGREGATE MEAL FUNDS</t>
  </si>
  <si>
    <t>HOME DELIVERED FUNDS</t>
  </si>
  <si>
    <t>HEALTH DEPT.</t>
  </si>
  <si>
    <t>Total Special Revenue Funds</t>
  </si>
  <si>
    <t>DEBT SERVICE FUNDS</t>
  </si>
  <si>
    <t>Total Debt Service Funds</t>
  </si>
  <si>
    <t>CAPITAL PROJECTS FUNDS</t>
  </si>
  <si>
    <t>ECONOMIC DEVELOPMENT</t>
  </si>
  <si>
    <t>ANNEX</t>
  </si>
  <si>
    <t>GADA</t>
  </si>
  <si>
    <t>IMPACT FEES - STREETS</t>
  </si>
  <si>
    <t>IMPACT FEES - WATER</t>
  </si>
  <si>
    <t>IMPACT FEES - SEWER</t>
  </si>
  <si>
    <t>Total Capital Projects Funds</t>
  </si>
  <si>
    <t>PERMANENT FUNDS</t>
  </si>
  <si>
    <t>NONEXPENDABLE TRUST FUND</t>
  </si>
  <si>
    <t>Total Permanent Funds</t>
  </si>
  <si>
    <t>ENTERPRISE FUNDS</t>
  </si>
  <si>
    <t>WATER</t>
  </si>
  <si>
    <t>Total Enterprise Funds</t>
  </si>
  <si>
    <t>INTERNAL SERVICE FUNDS</t>
  </si>
  <si>
    <t>Total Internal Service Funds</t>
  </si>
  <si>
    <t>TOTAL ALL FUNDS</t>
  </si>
  <si>
    <t>Expenditures/Expenses by Fund</t>
  </si>
  <si>
    <t>ADOPTED  
BUDGETED 
EXPENDITURES/
EXPENSES</t>
  </si>
  <si>
    <t xml:space="preserve">EXPENDITURE/
EXPENSE ADJUSTMENTS APPROVED </t>
  </si>
  <si>
    <t>ACTUAL EXPENDITURES/
EXPENSES*</t>
  </si>
  <si>
    <t xml:space="preserve">BUDGETED EXPENDITURES/
EXPENSES </t>
  </si>
  <si>
    <t>FUND/DEPARTMENT</t>
  </si>
  <si>
    <t>MAYOR &amp; COUNCIL</t>
  </si>
  <si>
    <t>MAGISTRATE</t>
  </si>
  <si>
    <t>MGR &amp; CLERK</t>
  </si>
  <si>
    <t>ATTORNEY</t>
  </si>
  <si>
    <t>BLDG MTCE</t>
  </si>
  <si>
    <t>ELECTIONS</t>
  </si>
  <si>
    <t>FINANCE</t>
  </si>
  <si>
    <t>OUTSIDE AGENCIES</t>
  </si>
  <si>
    <t>POLICE</t>
  </si>
  <si>
    <t>COMM DEV/BLDG REGS</t>
  </si>
  <si>
    <t>CAPITAL PROJECTS</t>
  </si>
  <si>
    <t>WASTE</t>
  </si>
  <si>
    <t>CEMETERY</t>
  </si>
  <si>
    <t>ANIMAL CONTROL</t>
  </si>
  <si>
    <t>PARKS</t>
  </si>
  <si>
    <t>SPLASH PAD</t>
  </si>
  <si>
    <t>SPEC. REC ACTIVITIES</t>
  </si>
  <si>
    <t>SENIOR TRANSPORTATION</t>
  </si>
  <si>
    <t>ADMINISTRATIVE SERVICES</t>
  </si>
  <si>
    <t>CONTINGENCY</t>
  </si>
  <si>
    <t>TRANSFERS</t>
  </si>
  <si>
    <t>CDBG</t>
  </si>
  <si>
    <t>BED TAX</t>
  </si>
  <si>
    <t>GENERAL GRANT FUND</t>
  </si>
  <si>
    <t>HIGHWAY USER FUND</t>
  </si>
  <si>
    <t xml:space="preserve">SCHOOL RESOURCE </t>
  </si>
  <si>
    <t>RICO FUND</t>
  </si>
  <si>
    <t>POLICE GRANTS</t>
  </si>
  <si>
    <t>LIBRARY GRANTS</t>
  </si>
  <si>
    <t>CONGREGATE MEAL FUND</t>
  </si>
  <si>
    <t>HOME BOUND MEAL FUND</t>
  </si>
  <si>
    <t>HEALTH</t>
  </si>
  <si>
    <t>PRINCIPLE</t>
  </si>
  <si>
    <t>INTEREST</t>
  </si>
  <si>
    <t>IMPACT FEES-STREETS</t>
  </si>
  <si>
    <t>IMPACT FEES-WATER</t>
  </si>
  <si>
    <t>IMPACT FEES-SEWER</t>
  </si>
  <si>
    <t>NONEXPENDABLE TRUST</t>
  </si>
  <si>
    <t>Includes actual expenditures/expenses recognized on the modified accrual or accrual basis as of the date the proposed budget was prepared, plus estimated expenditures/expenses for the remainder of the fiscal year.</t>
  </si>
  <si>
    <t xml:space="preserve"> </t>
  </si>
  <si>
    <t>Full-Time Employees and Personnel Compensation</t>
  </si>
  <si>
    <t>Full-Time Equivalent (FTE)</t>
  </si>
  <si>
    <t>Employee Salaries and Hourly Costs</t>
  </si>
  <si>
    <t>Retirement Costs</t>
  </si>
  <si>
    <t>Healthcare Costs</t>
  </si>
  <si>
    <t>Other Benefit Costs</t>
  </si>
  <si>
    <t>Total Estimated Personnel Compensation</t>
  </si>
  <si>
    <t>FUND</t>
  </si>
  <si>
    <t>HURF</t>
  </si>
  <si>
    <t>SCHOOL RESOURCE</t>
  </si>
  <si>
    <t>NTF</t>
  </si>
  <si>
    <t>CONGREGATE MEALS</t>
  </si>
  <si>
    <t>HOME DELIVERED MEALS</t>
  </si>
  <si>
    <t>INTERNAL SERVICE FUND</t>
  </si>
  <si>
    <t>Total Internal Service Fund</t>
  </si>
  <si>
    <t>Other Financing Sources/&lt;Uses&gt; and Interfund Transfers</t>
  </si>
  <si>
    <t>OTHER FINANCING</t>
  </si>
  <si>
    <t>INTERFUND TRANSFERS</t>
  </si>
  <si>
    <t>SOURCES</t>
  </si>
  <si>
    <t>&lt;USES&gt;</t>
  </si>
  <si>
    <t>IN</t>
  </si>
  <si>
    <t>&lt;OUT&gt;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</si>
</sst>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_(&quot;$&quot;* #,##0_);_(&quot;$&quot;* \(#,##0\);_(&quot;$&quot;* &quot;&quot;_);_(@_)"/>
    <numFmt numFmtId="165" formatCode="_(* #,##0_);_(* \(#,##0\);_(* &quot;&quot;_);_(@_)"/>
    <numFmt numFmtId="166" formatCode="_(* #,##0_);_(* \(#,##0\);_(* &quot;0&quot;_);_(@_)"/>
  </numFmts>
  <fonts count="2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u/>
      <sz val="4.5"/>
      <color indexed="12"/>
      <name val="Arial"/>
      <family val="2"/>
    </font>
    <font>
      <sz val="12"/>
      <color indexed="8"/>
      <name val="Arial"/>
      <family val="2"/>
    </font>
    <font>
      <sz val="15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indexed="9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44" fontId="12" fillId="0" borderId="0" applyFont="0" applyFill="0" applyBorder="0" applyAlignment="0" applyProtection="0"/>
    <xf numFmtId="0" fontId="15" fillId="7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0"/>
    <xf numFmtId="0" fontId="12" fillId="0" borderId="0"/>
  </cellStyleXfs>
  <cellXfs count="250">
    <xf numFmtId="0" fontId="0" fillId="0" borderId="0" xfId="0"/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6" fillId="5" borderId="4" xfId="0" applyNumberFormat="1" applyFont="1" applyFill="1" applyBorder="1" applyAlignment="1" applyProtection="1">
      <alignment horizontal="center" vertical="center" textRotation="255"/>
    </xf>
    <xf numFmtId="0" fontId="9" fillId="0" borderId="5" xfId="0" applyNumberFormat="1" applyFont="1" applyFill="1" applyBorder="1" applyAlignment="1" applyProtection="1">
      <alignment horizontal="center" wrapText="1"/>
    </xf>
    <xf numFmtId="0" fontId="9" fillId="0" borderId="6" xfId="0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/>
    <xf numFmtId="0" fontId="9" fillId="0" borderId="7" xfId="0" applyNumberFormat="1" applyFont="1" applyFill="1" applyBorder="1" applyAlignment="1" applyProtection="1">
      <alignment horizontal="center" wrapText="1"/>
    </xf>
    <xf numFmtId="0" fontId="9" fillId="5" borderId="8" xfId="0" applyNumberFormat="1" applyFont="1" applyFill="1" applyBorder="1" applyAlignment="1" applyProtection="1">
      <alignment horizontal="center"/>
    </xf>
    <xf numFmtId="0" fontId="6" fillId="5" borderId="9" xfId="0" applyNumberFormat="1" applyFont="1" applyFill="1" applyBorder="1" applyAlignment="1" applyProtection="1">
      <alignment horizontal="center" vertical="center" textRotation="255"/>
    </xf>
    <xf numFmtId="0" fontId="9" fillId="6" borderId="10" xfId="0" applyNumberFormat="1" applyFont="1" applyFill="1" applyBorder="1" applyAlignment="1" applyProtection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center" wrapText="1"/>
    </xf>
    <xf numFmtId="38" fontId="8" fillId="0" borderId="14" xfId="4" applyNumberFormat="1" applyFont="1" applyFill="1" applyBorder="1" applyAlignment="1"/>
    <xf numFmtId="38" fontId="8" fillId="0" borderId="9" xfId="4" applyNumberFormat="1" applyFont="1" applyFill="1" applyBorder="1" applyAlignment="1"/>
    <xf numFmtId="0" fontId="8" fillId="0" borderId="0" xfId="0" applyFont="1" applyFill="1" applyBorder="1" applyAlignment="1"/>
    <xf numFmtId="0" fontId="8" fillId="0" borderId="15" xfId="0" applyFont="1" applyFill="1" applyBorder="1" applyAlignment="1">
      <alignment horizontal="center" wrapText="1"/>
    </xf>
    <xf numFmtId="0" fontId="9" fillId="0" borderId="16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center" wrapText="1"/>
    </xf>
    <xf numFmtId="38" fontId="8" fillId="0" borderId="17" xfId="0" applyNumberFormat="1" applyFont="1" applyFill="1" applyBorder="1" applyAlignment="1" applyProtection="1"/>
    <xf numFmtId="38" fontId="8" fillId="0" borderId="18" xfId="0" applyNumberFormat="1" applyFont="1" applyFill="1" applyBorder="1" applyAlignment="1" applyProtection="1"/>
    <xf numFmtId="38" fontId="8" fillId="0" borderId="19" xfId="0" applyNumberFormat="1" applyFont="1" applyFill="1" applyBorder="1" applyAlignment="1" applyProtection="1"/>
    <xf numFmtId="0" fontId="8" fillId="0" borderId="0" xfId="0" applyFont="1" applyFill="1" applyBorder="1" applyAlignment="1">
      <alignment vertical="center"/>
    </xf>
    <xf numFmtId="0" fontId="9" fillId="0" borderId="20" xfId="0" applyNumberFormat="1" applyFont="1" applyFill="1" applyBorder="1" applyAlignment="1" applyProtection="1">
      <alignment horizontal="left" wrapText="1"/>
    </xf>
    <xf numFmtId="38" fontId="8" fillId="0" borderId="21" xfId="3" applyNumberFormat="1" applyFont="1" applyFill="1" applyBorder="1" applyAlignment="1" applyProtection="1">
      <protection locked="0"/>
    </xf>
    <xf numFmtId="38" fontId="8" fillId="0" borderId="0" xfId="3" applyNumberFormat="1" applyFont="1" applyFill="1" applyBorder="1" applyAlignment="1" applyProtection="1">
      <protection locked="0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38" fontId="8" fillId="0" borderId="14" xfId="1" applyNumberFormat="1" applyFont="1" applyFill="1" applyBorder="1" applyAlignment="1" applyProtection="1"/>
    <xf numFmtId="38" fontId="8" fillId="0" borderId="1" xfId="3" applyNumberFormat="1" applyFont="1" applyFill="1" applyBorder="1" applyAlignment="1" applyProtection="1">
      <protection locked="0"/>
    </xf>
    <xf numFmtId="38" fontId="8" fillId="0" borderId="14" xfId="0" applyNumberFormat="1" applyFont="1" applyFill="1" applyBorder="1" applyAlignment="1" applyProtection="1">
      <protection locked="0"/>
    </xf>
    <xf numFmtId="38" fontId="8" fillId="0" borderId="22" xfId="0" applyNumberFormat="1" applyFont="1" applyFill="1" applyBorder="1" applyAlignment="1" applyProtection="1">
      <protection locked="0"/>
    </xf>
    <xf numFmtId="0" fontId="9" fillId="0" borderId="23" xfId="0" applyNumberFormat="1" applyFont="1" applyFill="1" applyBorder="1" applyAlignment="1" applyProtection="1">
      <alignment horizontal="center" wrapText="1"/>
    </xf>
    <xf numFmtId="38" fontId="8" fillId="0" borderId="10" xfId="1" applyNumberFormat="1" applyFont="1" applyFill="1" applyBorder="1" applyAlignment="1" applyProtection="1">
      <protection locked="0"/>
    </xf>
    <xf numFmtId="38" fontId="8" fillId="0" borderId="10" xfId="0" applyNumberFormat="1" applyFont="1" applyFill="1" applyBorder="1" applyAlignment="1" applyProtection="1">
      <protection locked="0"/>
    </xf>
    <xf numFmtId="0" fontId="9" fillId="0" borderId="16" xfId="0" applyNumberFormat="1" applyFont="1" applyFill="1" applyBorder="1" applyAlignment="1" applyProtection="1">
      <alignment wrapText="1"/>
    </xf>
    <xf numFmtId="38" fontId="8" fillId="0" borderId="10" xfId="1" applyNumberFormat="1" applyFont="1" applyFill="1" applyBorder="1" applyAlignment="1" applyProtection="1"/>
    <xf numFmtId="37" fontId="8" fillId="0" borderId="0" xfId="0" applyNumberFormat="1" applyFont="1" applyFill="1" applyBorder="1" applyAlignment="1">
      <alignment vertical="center"/>
    </xf>
    <xf numFmtId="0" fontId="9" fillId="0" borderId="13" xfId="0" applyNumberFormat="1" applyFont="1" applyFill="1" applyBorder="1" applyAlignment="1" applyProtection="1">
      <alignment horizontal="center" wrapText="1"/>
    </xf>
    <xf numFmtId="0" fontId="9" fillId="0" borderId="24" xfId="0" applyNumberFormat="1" applyFont="1" applyFill="1" applyBorder="1" applyAlignment="1" applyProtection="1">
      <alignment horizontal="left" wrapText="1"/>
    </xf>
    <xf numFmtId="38" fontId="8" fillId="0" borderId="10" xfId="2" applyNumberFormat="1" applyFont="1" applyFill="1" applyBorder="1" applyAlignment="1" applyProtection="1"/>
    <xf numFmtId="38" fontId="8" fillId="0" borderId="14" xfId="2" applyNumberFormat="1" applyFont="1" applyFill="1" applyBorder="1" applyAlignment="1" applyProtection="1"/>
    <xf numFmtId="0" fontId="8" fillId="0" borderId="25" xfId="0" applyFont="1" applyFill="1" applyBorder="1" applyAlignment="1" applyProtection="1">
      <alignment horizontal="center" wrapText="1"/>
    </xf>
    <xf numFmtId="0" fontId="9" fillId="0" borderId="16" xfId="0" applyNumberFormat="1" applyFont="1" applyFill="1" applyBorder="1" applyAlignment="1" applyProtection="1">
      <alignment horizontal="left" wrapText="1"/>
      <protection locked="0"/>
    </xf>
    <xf numFmtId="0" fontId="9" fillId="6" borderId="26" xfId="0" applyNumberFormat="1" applyFont="1" applyFill="1" applyBorder="1" applyAlignment="1" applyProtection="1">
      <alignment horizontal="center" wrapText="1"/>
    </xf>
    <xf numFmtId="0" fontId="9" fillId="0" borderId="27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left" wrapText="1"/>
      <protection locked="0"/>
    </xf>
    <xf numFmtId="38" fontId="8" fillId="0" borderId="10" xfId="2" applyNumberFormat="1" applyFont="1" applyFill="1" applyBorder="1" applyAlignment="1" applyProtection="1">
      <protection locked="0"/>
    </xf>
    <xf numFmtId="0" fontId="9" fillId="0" borderId="27" xfId="0" applyNumberFormat="1" applyFont="1" applyFill="1" applyBorder="1" applyAlignment="1" applyProtection="1">
      <alignment horizontal="center" vertical="top" wrapText="1"/>
    </xf>
    <xf numFmtId="0" fontId="9" fillId="0" borderId="28" xfId="0" applyNumberFormat="1" applyFont="1" applyFill="1" applyBorder="1" applyAlignment="1" applyProtection="1">
      <alignment horizontal="left" wrapText="1"/>
      <protection locked="0"/>
    </xf>
    <xf numFmtId="0" fontId="9" fillId="0" borderId="29" xfId="0" applyNumberFormat="1" applyFont="1" applyFill="1" applyBorder="1" applyAlignment="1" applyProtection="1">
      <alignment horizontal="left" wrapText="1"/>
      <protection locked="0"/>
    </xf>
    <xf numFmtId="0" fontId="8" fillId="0" borderId="29" xfId="0" applyFont="1" applyFill="1" applyBorder="1" applyAlignment="1" applyProtection="1">
      <alignment horizontal="left"/>
      <protection locked="0"/>
    </xf>
    <xf numFmtId="0" fontId="9" fillId="0" borderId="29" xfId="0" applyNumberFormat="1" applyFont="1" applyFill="1" applyBorder="1" applyAlignment="1" applyProtection="1">
      <alignment horizontal="left" wrapText="1"/>
    </xf>
    <xf numFmtId="38" fontId="8" fillId="0" borderId="10" xfId="4" applyNumberFormat="1" applyFont="1" applyFill="1" applyBorder="1" applyAlignment="1" applyProtection="1"/>
    <xf numFmtId="0" fontId="9" fillId="0" borderId="7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>
      <alignment horizontal="left"/>
    </xf>
    <xf numFmtId="0" fontId="9" fillId="0" borderId="31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37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9" fillId="0" borderId="32" xfId="0" applyNumberFormat="1" applyFont="1" applyFill="1" applyBorder="1" applyAlignment="1" applyProtection="1">
      <alignment horizontal="left" vertical="center"/>
    </xf>
    <xf numFmtId="0" fontId="9" fillId="0" borderId="32" xfId="0" applyNumberFormat="1" applyFont="1" applyFill="1" applyBorder="1" applyAlignment="1" applyProtection="1">
      <alignment vertical="center"/>
    </xf>
    <xf numFmtId="0" fontId="9" fillId="0" borderId="32" xfId="0" applyNumberFormat="1" applyFont="1" applyFill="1" applyBorder="1" applyAlignment="1" applyProtection="1">
      <alignment horizontal="center" vertical="center"/>
    </xf>
    <xf numFmtId="37" fontId="13" fillId="0" borderId="0" xfId="0" applyNumberFormat="1" applyFont="1" applyFill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164" fontId="9" fillId="0" borderId="33" xfId="0" applyNumberFormat="1" applyFont="1" applyFill="1" applyBorder="1" applyAlignment="1" applyProtection="1"/>
    <xf numFmtId="164" fontId="9" fillId="0" borderId="34" xfId="0" applyNumberFormat="1" applyFont="1" applyFill="1" applyBorder="1" applyAlignment="1" applyProtection="1"/>
    <xf numFmtId="165" fontId="9" fillId="0" borderId="28" xfId="0" applyNumberFormat="1" applyFont="1" applyFill="1" applyBorder="1" applyAlignment="1" applyProtection="1">
      <protection locked="0"/>
    </xf>
    <xf numFmtId="165" fontId="9" fillId="0" borderId="35" xfId="0" applyNumberFormat="1" applyFont="1" applyFill="1" applyBorder="1" applyAlignment="1" applyProtection="1">
      <protection locked="0"/>
    </xf>
    <xf numFmtId="165" fontId="9" fillId="0" borderId="36" xfId="0" applyNumberFormat="1" applyFont="1" applyFill="1" applyBorder="1" applyAlignment="1" applyProtection="1"/>
    <xf numFmtId="165" fontId="9" fillId="0" borderId="37" xfId="0" applyNumberFormat="1" applyFont="1" applyFill="1" applyBorder="1" applyAlignment="1" applyProtection="1"/>
    <xf numFmtId="165" fontId="9" fillId="0" borderId="36" xfId="0" applyNumberFormat="1" applyFont="1" applyFill="1" applyBorder="1" applyAlignment="1" applyProtection="1">
      <protection locked="0"/>
    </xf>
    <xf numFmtId="165" fontId="9" fillId="0" borderId="37" xfId="0" applyNumberFormat="1" applyFont="1" applyFill="1" applyBorder="1" applyAlignment="1" applyProtection="1">
      <protection locked="0"/>
    </xf>
    <xf numFmtId="164" fontId="9" fillId="0" borderId="38" xfId="0" applyNumberFormat="1" applyFont="1" applyFill="1" applyBorder="1" applyAlignment="1" applyProtection="1"/>
    <xf numFmtId="164" fontId="9" fillId="0" borderId="39" xfId="0" applyNumberFormat="1" applyFont="1" applyFill="1" applyBorder="1" applyAlignment="1" applyProtection="1"/>
    <xf numFmtId="164" fontId="9" fillId="0" borderId="40" xfId="0" applyNumberFormat="1" applyFont="1" applyFill="1" applyBorder="1" applyAlignment="1" applyProtection="1">
      <protection locked="0"/>
    </xf>
    <xf numFmtId="164" fontId="9" fillId="0" borderId="41" xfId="0" applyNumberFormat="1" applyFont="1" applyFill="1" applyBorder="1" applyAlignment="1" applyProtection="1">
      <protection locked="0"/>
    </xf>
    <xf numFmtId="164" fontId="9" fillId="0" borderId="0" xfId="0" applyNumberFormat="1" applyFont="1" applyFill="1" applyBorder="1" applyAlignment="1" applyProtection="1"/>
    <xf numFmtId="49" fontId="5" fillId="0" borderId="4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16" fillId="7" borderId="0" xfId="5" applyNumberFormat="1" applyFont="1" applyAlignment="1" applyProtection="1">
      <alignment horizontal="center"/>
    </xf>
    <xf numFmtId="0" fontId="17" fillId="7" borderId="0" xfId="5" applyNumberFormat="1" applyFont="1"/>
    <xf numFmtId="0" fontId="4" fillId="0" borderId="0" xfId="5" applyNumberFormat="1" applyFont="1" applyFill="1" applyAlignment="1" applyProtection="1">
      <alignment horizontal="center"/>
    </xf>
    <xf numFmtId="0" fontId="15" fillId="0" borderId="0" xfId="5" applyNumberFormat="1" applyFill="1" applyProtection="1"/>
    <xf numFmtId="0" fontId="18" fillId="0" borderId="0" xfId="5" applyNumberFormat="1" applyFont="1" applyFill="1" applyAlignment="1" applyProtection="1">
      <alignment horizontal="centerContinuous"/>
    </xf>
    <xf numFmtId="0" fontId="19" fillId="0" borderId="0" xfId="5" applyNumberFormat="1" applyFont="1" applyFill="1" applyAlignment="1" applyProtection="1">
      <alignment horizontal="right"/>
    </xf>
    <xf numFmtId="0" fontId="19" fillId="0" borderId="0" xfId="5" applyNumberFormat="1" applyFont="1" applyFill="1" applyAlignment="1" applyProtection="1">
      <alignment horizontal="centerContinuous"/>
    </xf>
    <xf numFmtId="0" fontId="15" fillId="7" borderId="0" xfId="5" applyNumberFormat="1"/>
    <xf numFmtId="0" fontId="20" fillId="0" borderId="0" xfId="5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0" fillId="0" borderId="0" xfId="5" applyNumberFormat="1" applyFont="1" applyFill="1" applyAlignment="1" applyProtection="1">
      <alignment horizontal="right" vertical="center"/>
    </xf>
    <xf numFmtId="0" fontId="20" fillId="0" borderId="0" xfId="5" applyNumberFormat="1" applyFont="1" applyFill="1" applyBorder="1" applyAlignment="1" applyProtection="1">
      <alignment horizontal="center" wrapText="1"/>
    </xf>
    <xf numFmtId="0" fontId="10" fillId="7" borderId="0" xfId="5" applyNumberFormat="1" applyFont="1" applyAlignment="1">
      <alignment vertical="center"/>
    </xf>
    <xf numFmtId="0" fontId="20" fillId="7" borderId="43" xfId="5" applyNumberFormat="1" applyFont="1" applyBorder="1" applyAlignment="1" applyProtection="1">
      <alignment horizontal="center"/>
    </xf>
    <xf numFmtId="0" fontId="0" fillId="0" borderId="43" xfId="0" applyBorder="1" applyAlignment="1"/>
    <xf numFmtId="0" fontId="20" fillId="7" borderId="0" xfId="5" applyNumberFormat="1" applyFont="1" applyAlignment="1" applyProtection="1">
      <alignment horizontal="right" vertical="center"/>
    </xf>
    <xf numFmtId="0" fontId="20" fillId="7" borderId="43" xfId="5" applyNumberFormat="1" applyFont="1" applyBorder="1" applyAlignment="1" applyProtection="1">
      <alignment horizontal="center" wrapText="1"/>
    </xf>
    <xf numFmtId="0" fontId="20" fillId="7" borderId="44" xfId="5" applyNumberFormat="1" applyFont="1" applyBorder="1" applyAlignment="1" applyProtection="1">
      <alignment horizontal="center" wrapText="1"/>
    </xf>
    <xf numFmtId="0" fontId="20" fillId="0" borderId="44" xfId="5" applyNumberFormat="1" applyFont="1" applyFill="1" applyBorder="1" applyAlignment="1" applyProtection="1">
      <alignment horizontal="centerContinuous" vertical="center"/>
    </xf>
    <xf numFmtId="0" fontId="20" fillId="7" borderId="0" xfId="5" applyNumberFormat="1" applyFont="1" applyAlignment="1" applyProtection="1"/>
    <xf numFmtId="0" fontId="21" fillId="7" borderId="0" xfId="5" applyNumberFormat="1" applyFont="1" applyAlignment="1" applyProtection="1"/>
    <xf numFmtId="37" fontId="21" fillId="7" borderId="0" xfId="5" applyNumberFormat="1" applyFont="1" applyAlignment="1" applyProtection="1">
      <alignment horizontal="right"/>
    </xf>
    <xf numFmtId="37" fontId="21" fillId="7" borderId="0" xfId="5" applyNumberFormat="1" applyFont="1" applyBorder="1" applyAlignment="1" applyProtection="1"/>
    <xf numFmtId="37" fontId="21" fillId="7" borderId="0" xfId="5" applyNumberFormat="1" applyFont="1" applyAlignment="1" applyProtection="1"/>
    <xf numFmtId="0" fontId="10" fillId="7" borderId="0" xfId="5" applyNumberFormat="1" applyFont="1" applyAlignment="1"/>
    <xf numFmtId="0" fontId="21" fillId="7" borderId="0" xfId="5" applyNumberFormat="1" applyFont="1" applyAlignment="1" applyProtection="1">
      <alignment vertical="center"/>
    </xf>
    <xf numFmtId="37" fontId="21" fillId="7" borderId="0" xfId="5" applyNumberFormat="1" applyFont="1" applyAlignment="1" applyProtection="1">
      <alignment horizontal="right" vertical="center"/>
    </xf>
    <xf numFmtId="37" fontId="21" fillId="7" borderId="0" xfId="5" applyNumberFormat="1" applyFont="1" applyBorder="1" applyAlignment="1" applyProtection="1">
      <alignment vertical="center"/>
    </xf>
    <xf numFmtId="37" fontId="21" fillId="7" borderId="0" xfId="5" applyNumberFormat="1" applyFont="1" applyAlignment="1" applyProtection="1">
      <alignment vertical="center"/>
    </xf>
    <xf numFmtId="0" fontId="20" fillId="7" borderId="0" xfId="5" applyNumberFormat="1" applyFont="1" applyAlignment="1" applyProtection="1">
      <alignment vertical="center"/>
    </xf>
    <xf numFmtId="0" fontId="21" fillId="7" borderId="45" xfId="5" applyNumberFormat="1" applyFont="1" applyBorder="1" applyAlignment="1" applyProtection="1">
      <alignment vertical="center"/>
      <protection locked="0"/>
    </xf>
    <xf numFmtId="37" fontId="21" fillId="7" borderId="45" xfId="5" applyNumberFormat="1" applyFont="1" applyBorder="1" applyAlignment="1" applyProtection="1">
      <alignment horizontal="right" vertical="center"/>
      <protection locked="0"/>
    </xf>
    <xf numFmtId="37" fontId="21" fillId="7" borderId="46" xfId="5" applyNumberFormat="1" applyFont="1" applyBorder="1" applyAlignment="1" applyProtection="1">
      <alignment horizontal="right" vertical="center"/>
    </xf>
    <xf numFmtId="0" fontId="21" fillId="7" borderId="45" xfId="5" applyNumberFormat="1" applyFont="1" applyBorder="1" applyAlignment="1" applyProtection="1">
      <alignment vertical="center"/>
    </xf>
    <xf numFmtId="0" fontId="21" fillId="7" borderId="0" xfId="5" applyNumberFormat="1" applyFont="1" applyAlignment="1" applyProtection="1">
      <alignment horizontal="right" vertical="center"/>
    </xf>
    <xf numFmtId="0" fontId="21" fillId="7" borderId="0" xfId="5" applyNumberFormat="1" applyFont="1" applyBorder="1" applyAlignment="1" applyProtection="1">
      <alignment vertical="center"/>
    </xf>
    <xf numFmtId="37" fontId="21" fillId="7" borderId="0" xfId="5" applyNumberFormat="1" applyFont="1" applyBorder="1" applyAlignment="1" applyProtection="1">
      <alignment horizontal="right" vertical="center"/>
    </xf>
    <xf numFmtId="0" fontId="10" fillId="7" borderId="0" xfId="5" applyNumberFormat="1" applyFont="1" applyAlignment="1" applyProtection="1">
      <alignment vertical="center"/>
    </xf>
    <xf numFmtId="37" fontId="21" fillId="7" borderId="45" xfId="5" applyNumberFormat="1" applyFont="1" applyBorder="1" applyAlignment="1" applyProtection="1">
      <alignment horizontal="right" vertical="center"/>
    </xf>
    <xf numFmtId="0" fontId="21" fillId="7" borderId="0" xfId="5" applyNumberFormat="1" applyFont="1" applyAlignment="1" applyProtection="1">
      <alignment vertical="top"/>
    </xf>
    <xf numFmtId="0" fontId="21" fillId="7" borderId="0" xfId="5" applyNumberFormat="1" applyFont="1" applyAlignment="1" applyProtection="1">
      <alignment vertical="top" wrapText="1"/>
    </xf>
    <xf numFmtId="0" fontId="20" fillId="7" borderId="0" xfId="5" applyNumberFormat="1" applyFont="1" applyFill="1" applyAlignment="1" applyProtection="1"/>
    <xf numFmtId="0" fontId="20" fillId="7" borderId="0" xfId="5" applyNumberFormat="1" applyFont="1" applyFill="1" applyAlignment="1" applyProtection="1">
      <alignment vertical="center"/>
    </xf>
    <xf numFmtId="37" fontId="10" fillId="7" borderId="0" xfId="5" applyNumberFormat="1" applyFont="1" applyAlignment="1">
      <alignment vertical="center"/>
    </xf>
    <xf numFmtId="37" fontId="10" fillId="7" borderId="0" xfId="5" applyNumberFormat="1" applyFont="1" applyBorder="1" applyAlignment="1">
      <alignment vertical="center"/>
    </xf>
    <xf numFmtId="0" fontId="10" fillId="7" borderId="0" xfId="5" applyNumberFormat="1" applyFont="1" applyBorder="1" applyAlignment="1">
      <alignment vertical="center"/>
    </xf>
    <xf numFmtId="37" fontId="20" fillId="7" borderId="0" xfId="5" applyNumberFormat="1" applyFont="1" applyAlignment="1" applyProtection="1">
      <alignment horizontal="right" vertical="center"/>
    </xf>
    <xf numFmtId="37" fontId="20" fillId="7" borderId="0" xfId="5" applyNumberFormat="1" applyFont="1" applyAlignment="1" applyProtection="1">
      <alignment horizontal="center" vertical="center"/>
    </xf>
    <xf numFmtId="0" fontId="20" fillId="7" borderId="0" xfId="5" applyNumberFormat="1" applyFont="1" applyBorder="1" applyAlignment="1" applyProtection="1">
      <alignment horizontal="right" vertical="center"/>
    </xf>
    <xf numFmtId="0" fontId="21" fillId="7" borderId="0" xfId="5" applyNumberFormat="1" applyFont="1" applyAlignment="1" applyProtection="1">
      <alignment horizontal="left" vertical="center" wrapText="1"/>
    </xf>
    <xf numFmtId="166" fontId="21" fillId="7" borderId="45" xfId="5" applyNumberFormat="1" applyFont="1" applyBorder="1" applyAlignment="1" applyProtection="1">
      <alignment horizontal="right" vertical="center"/>
      <protection locked="0"/>
    </xf>
    <xf numFmtId="0" fontId="21" fillId="7" borderId="0" xfId="5" applyNumberFormat="1" applyFont="1" applyBorder="1" applyAlignment="1" applyProtection="1">
      <alignment horizontal="right" vertical="center"/>
    </xf>
    <xf numFmtId="0" fontId="20" fillId="7" borderId="0" xfId="5" applyNumberFormat="1" applyFont="1" applyBorder="1" applyAlignment="1" applyProtection="1">
      <alignment vertical="center"/>
    </xf>
    <xf numFmtId="0" fontId="10" fillId="7" borderId="0" xfId="5" applyNumberFormat="1" applyFont="1" applyBorder="1" applyAlignment="1" applyProtection="1">
      <alignment vertical="center"/>
    </xf>
    <xf numFmtId="0" fontId="15" fillId="7" borderId="0" xfId="5" applyNumberFormat="1" applyAlignment="1">
      <alignment vertical="center"/>
    </xf>
    <xf numFmtId="37" fontId="22" fillId="7" borderId="0" xfId="6" applyNumberFormat="1" applyFill="1" applyAlignment="1" applyProtection="1">
      <alignment horizontal="right" vertical="center"/>
    </xf>
    <xf numFmtId="0" fontId="20" fillId="7" borderId="0" xfId="5" applyNumberFormat="1" applyFont="1" applyAlignment="1" applyProtection="1">
      <alignment horizontal="fill" vertical="center" wrapText="1"/>
    </xf>
    <xf numFmtId="37" fontId="21" fillId="7" borderId="0" xfId="5" applyNumberFormat="1" applyFont="1" applyAlignment="1" applyProtection="1">
      <alignment horizontal="fill" vertical="center" wrapText="1"/>
    </xf>
    <xf numFmtId="37" fontId="21" fillId="7" borderId="47" xfId="5" applyNumberFormat="1" applyFont="1" applyBorder="1" applyAlignment="1" applyProtection="1">
      <alignment horizontal="right" vertical="center"/>
    </xf>
    <xf numFmtId="0" fontId="10" fillId="7" borderId="0" xfId="5" applyNumberFormat="1" applyFont="1" applyProtection="1"/>
    <xf numFmtId="0" fontId="20" fillId="7" borderId="0" xfId="5" applyNumberFormat="1" applyFont="1" applyAlignment="1">
      <alignment horizontal="fill" wrapText="1"/>
    </xf>
    <xf numFmtId="0" fontId="21" fillId="7" borderId="0" xfId="5" applyNumberFormat="1" applyFont="1" applyAlignment="1" applyProtection="1">
      <alignment horizontal="fill" wrapText="1"/>
    </xf>
    <xf numFmtId="0" fontId="21" fillId="7" borderId="0" xfId="5" applyNumberFormat="1" applyFont="1" applyAlignment="1">
      <alignment horizontal="fill" wrapText="1"/>
    </xf>
    <xf numFmtId="0" fontId="10" fillId="7" borderId="0" xfId="5" applyNumberFormat="1" applyFont="1"/>
    <xf numFmtId="0" fontId="15" fillId="7" borderId="0" xfId="5" applyNumberFormat="1" applyProtection="1"/>
    <xf numFmtId="0" fontId="23" fillId="7" borderId="0" xfId="5" applyNumberFormat="1" applyFont="1" applyAlignment="1" applyProtection="1">
      <alignment horizontal="right"/>
    </xf>
    <xf numFmtId="0" fontId="23" fillId="7" borderId="0" xfId="5" applyNumberFormat="1" applyFont="1"/>
    <xf numFmtId="37" fontId="21" fillId="7" borderId="45" xfId="5" applyNumberFormat="1" applyFont="1" applyBorder="1" applyAlignment="1" applyProtection="1">
      <alignment vertical="center"/>
      <protection locked="0"/>
    </xf>
    <xf numFmtId="0" fontId="16" fillId="7" borderId="0" xfId="5" applyNumberFormat="1" applyFont="1" applyAlignment="1" applyProtection="1">
      <alignment horizontal="center" vertical="center"/>
    </xf>
    <xf numFmtId="0" fontId="24" fillId="7" borderId="0" xfId="5" applyNumberFormat="1" applyFont="1"/>
    <xf numFmtId="0" fontId="16" fillId="0" borderId="0" xfId="5" applyNumberFormat="1" applyFont="1" applyFill="1" applyAlignment="1" applyProtection="1">
      <alignment horizontal="center" vertical="center"/>
    </xf>
    <xf numFmtId="0" fontId="25" fillId="0" borderId="0" xfId="5" applyNumberFormat="1" applyFont="1" applyFill="1" applyAlignment="1" applyProtection="1">
      <alignment horizontal="centerContinuous" vertical="center"/>
    </xf>
    <xf numFmtId="0" fontId="19" fillId="0" borderId="0" xfId="5" applyNumberFormat="1" applyFont="1" applyFill="1" applyAlignment="1" applyProtection="1">
      <alignment horizontal="centerContinuous" vertical="center"/>
    </xf>
    <xf numFmtId="0" fontId="23" fillId="0" borderId="0" xfId="5" applyNumberFormat="1" applyFont="1" applyFill="1" applyAlignment="1" applyProtection="1">
      <alignment horizontal="centerContinuous" vertical="center"/>
    </xf>
    <xf numFmtId="0" fontId="20" fillId="0" borderId="0" xfId="5" applyNumberFormat="1" applyFont="1" applyFill="1" applyBorder="1" applyAlignment="1" applyProtection="1">
      <alignment horizontal="centerContinuous"/>
    </xf>
    <xf numFmtId="0" fontId="21" fillId="0" borderId="0" xfId="5" applyNumberFormat="1" applyFont="1" applyFill="1" applyAlignment="1" applyProtection="1">
      <alignment horizontal="right"/>
    </xf>
    <xf numFmtId="0" fontId="10" fillId="7" borderId="0" xfId="5" applyNumberFormat="1" applyFont="1" applyBorder="1" applyAlignment="1"/>
    <xf numFmtId="0" fontId="20" fillId="0" borderId="44" xfId="5" applyNumberFormat="1" applyFont="1" applyFill="1" applyBorder="1" applyAlignment="1" applyProtection="1">
      <alignment horizontal="center"/>
    </xf>
    <xf numFmtId="0" fontId="0" fillId="0" borderId="44" xfId="0" applyBorder="1" applyAlignment="1"/>
    <xf numFmtId="0" fontId="20" fillId="0" borderId="43" xfId="5" applyNumberFormat="1" applyFont="1" applyFill="1" applyBorder="1" applyAlignment="1" applyProtection="1">
      <alignment horizontal="center" wrapText="1"/>
    </xf>
    <xf numFmtId="0" fontId="20" fillId="0" borderId="44" xfId="5" applyNumberFormat="1" applyFont="1" applyFill="1" applyBorder="1" applyAlignment="1" applyProtection="1">
      <alignment horizontal="center" wrapText="1"/>
    </xf>
    <xf numFmtId="37" fontId="20" fillId="7" borderId="0" xfId="5" applyNumberFormat="1" applyFont="1" applyAlignment="1" applyProtection="1">
      <alignment vertical="center"/>
    </xf>
    <xf numFmtId="0" fontId="21" fillId="7" borderId="0" xfId="5" applyNumberFormat="1" applyFont="1" applyAlignment="1">
      <alignment vertical="center"/>
    </xf>
    <xf numFmtId="37" fontId="21" fillId="7" borderId="45" xfId="5" applyNumberFormat="1" applyFont="1" applyBorder="1" applyAlignment="1" applyProtection="1">
      <alignment horizontal="left" vertical="center"/>
      <protection locked="0"/>
    </xf>
    <xf numFmtId="0" fontId="21" fillId="7" borderId="45" xfId="5" applyNumberFormat="1" applyFont="1" applyBorder="1" applyAlignment="1" applyProtection="1">
      <alignment horizontal="left" vertical="center"/>
      <protection locked="0"/>
    </xf>
    <xf numFmtId="0" fontId="20" fillId="7" borderId="0" xfId="5" applyNumberFormat="1" applyFont="1" applyAlignment="1" applyProtection="1">
      <alignment horizontal="right"/>
    </xf>
    <xf numFmtId="37" fontId="21" fillId="7" borderId="48" xfId="5" applyNumberFormat="1" applyFont="1" applyBorder="1" applyAlignment="1" applyProtection="1">
      <alignment horizontal="right" vertical="center"/>
    </xf>
    <xf numFmtId="49" fontId="21" fillId="7" borderId="0" xfId="5" applyNumberFormat="1" applyFont="1" applyAlignment="1" applyProtection="1">
      <alignment horizontal="right" vertical="top" wrapText="1"/>
    </xf>
    <xf numFmtId="49" fontId="21" fillId="7" borderId="0" xfId="5" applyNumberFormat="1" applyFont="1" applyAlignment="1" applyProtection="1">
      <alignment vertical="top" wrapText="1"/>
    </xf>
    <xf numFmtId="0" fontId="8" fillId="7" borderId="0" xfId="5" applyNumberFormat="1" applyFont="1"/>
    <xf numFmtId="0" fontId="21" fillId="7" borderId="0" xfId="5" applyNumberFormat="1" applyFont="1" applyProtection="1"/>
    <xf numFmtId="0" fontId="20" fillId="7" borderId="0" xfId="5" applyNumberFormat="1" applyFont="1"/>
    <xf numFmtId="0" fontId="25" fillId="7" borderId="0" xfId="5" applyNumberFormat="1" applyFont="1"/>
    <xf numFmtId="0" fontId="25" fillId="7" borderId="0" xfId="5" applyNumberFormat="1" applyFont="1" applyProtection="1"/>
    <xf numFmtId="0" fontId="15" fillId="7" borderId="0" xfId="5" applyNumberFormat="1" applyFont="1" applyProtection="1"/>
    <xf numFmtId="0" fontId="16" fillId="7" borderId="0" xfId="7" applyNumberFormat="1" applyFont="1" applyAlignment="1">
      <alignment horizontal="center" vertical="center"/>
    </xf>
    <xf numFmtId="0" fontId="16" fillId="0" borderId="0" xfId="7" applyNumberFormat="1" applyFont="1" applyFill="1" applyAlignment="1">
      <alignment horizontal="center" vertical="center"/>
    </xf>
    <xf numFmtId="0" fontId="12" fillId="0" borderId="0" xfId="8" applyAlignment="1">
      <alignment horizontal="center" vertical="center"/>
    </xf>
    <xf numFmtId="0" fontId="10" fillId="7" borderId="0" xfId="7" applyNumberFormat="1" applyFont="1" applyAlignment="1"/>
    <xf numFmtId="0" fontId="20" fillId="7" borderId="0" xfId="7" applyNumberFormat="1" applyFont="1" applyBorder="1" applyAlignment="1">
      <alignment horizontal="centerContinuous"/>
    </xf>
    <xf numFmtId="0" fontId="21" fillId="7" borderId="0" xfId="7" applyNumberFormat="1" applyFont="1" applyAlignment="1" applyProtection="1">
      <alignment horizontal="right"/>
    </xf>
    <xf numFmtId="0" fontId="20" fillId="0" borderId="0" xfId="7" applyNumberFormat="1" applyFont="1" applyFill="1" applyBorder="1" applyAlignment="1">
      <alignment horizontal="center" wrapText="1"/>
    </xf>
    <xf numFmtId="0" fontId="21" fillId="0" borderId="0" xfId="7" applyNumberFormat="1" applyFont="1" applyFill="1" applyAlignment="1" applyProtection="1">
      <alignment horizontal="right"/>
    </xf>
    <xf numFmtId="0" fontId="20" fillId="7" borderId="43" xfId="7" applyNumberFormat="1" applyFont="1" applyBorder="1" applyAlignment="1">
      <alignment horizontal="center"/>
    </xf>
    <xf numFmtId="0" fontId="12" fillId="0" borderId="43" xfId="8" applyBorder="1" applyAlignment="1">
      <alignment horizontal="center"/>
    </xf>
    <xf numFmtId="0" fontId="20" fillId="0" borderId="43" xfId="7" applyNumberFormat="1" applyFont="1" applyFill="1" applyBorder="1" applyAlignment="1">
      <alignment horizontal="center" wrapText="1"/>
    </xf>
    <xf numFmtId="0" fontId="20" fillId="0" borderId="44" xfId="7" applyNumberFormat="1" applyFont="1" applyFill="1" applyBorder="1" applyAlignment="1">
      <alignment horizontal="center" wrapText="1"/>
    </xf>
    <xf numFmtId="0" fontId="21" fillId="7" borderId="0" xfId="7" applyNumberFormat="1" applyFont="1" applyAlignment="1">
      <alignment vertical="center"/>
    </xf>
    <xf numFmtId="0" fontId="21" fillId="7" borderId="0" xfId="7" applyNumberFormat="1" applyFont="1" applyAlignment="1" applyProtection="1">
      <alignment horizontal="right" vertical="center"/>
    </xf>
    <xf numFmtId="0" fontId="20" fillId="7" borderId="0" xfId="7" applyNumberFormat="1" applyFont="1" applyAlignment="1">
      <alignment vertical="center"/>
    </xf>
    <xf numFmtId="0" fontId="20" fillId="7" borderId="0" xfId="7" applyNumberFormat="1" applyFont="1" applyAlignment="1">
      <alignment vertical="center"/>
    </xf>
    <xf numFmtId="37" fontId="21" fillId="7" borderId="0" xfId="7" applyNumberFormat="1" applyFont="1" applyAlignment="1" applyProtection="1">
      <alignment horizontal="right" vertical="center"/>
    </xf>
    <xf numFmtId="37" fontId="21" fillId="7" borderId="45" xfId="7" applyNumberFormat="1" applyFont="1" applyBorder="1" applyAlignment="1" applyProtection="1">
      <alignment horizontal="right" vertical="center"/>
      <protection locked="0"/>
    </xf>
    <xf numFmtId="37" fontId="21" fillId="7" borderId="45" xfId="4" applyNumberFormat="1" applyFont="1" applyFill="1" applyBorder="1" applyAlignment="1" applyProtection="1">
      <alignment horizontal="right" vertical="center"/>
    </xf>
    <xf numFmtId="37" fontId="21" fillId="7" borderId="0" xfId="7" applyNumberFormat="1" applyFont="1" applyAlignment="1">
      <alignment horizontal="right" vertical="center"/>
    </xf>
    <xf numFmtId="0" fontId="21" fillId="7" borderId="45" xfId="7" applyNumberFormat="1" applyFont="1" applyBorder="1" applyAlignment="1" applyProtection="1">
      <alignment horizontal="left" vertical="center"/>
      <protection locked="0"/>
    </xf>
    <xf numFmtId="0" fontId="20" fillId="7" borderId="0" xfId="7" applyNumberFormat="1" applyFont="1" applyAlignment="1">
      <alignment horizontal="right" vertical="center"/>
    </xf>
    <xf numFmtId="37" fontId="21" fillId="7" borderId="45" xfId="7" applyNumberFormat="1" applyFont="1" applyBorder="1" applyAlignment="1" applyProtection="1">
      <alignment horizontal="right" vertical="center"/>
    </xf>
    <xf numFmtId="166" fontId="21" fillId="7" borderId="45" xfId="7" applyNumberFormat="1" applyFont="1" applyBorder="1" applyAlignment="1" applyProtection="1">
      <alignment horizontal="right" vertical="center"/>
      <protection locked="0"/>
    </xf>
    <xf numFmtId="0" fontId="20" fillId="7" borderId="0" xfId="7" applyNumberFormat="1" applyFont="1" applyBorder="1" applyAlignment="1" applyProtection="1">
      <alignment horizontal="right" vertical="center"/>
    </xf>
    <xf numFmtId="0" fontId="21" fillId="7" borderId="0" xfId="7" applyNumberFormat="1" applyFont="1" applyBorder="1" applyAlignment="1" applyProtection="1">
      <alignment horizontal="left" vertical="center"/>
    </xf>
    <xf numFmtId="37" fontId="21" fillId="7" borderId="0" xfId="4" applyNumberFormat="1" applyFont="1" applyFill="1" applyBorder="1" applyAlignment="1" applyProtection="1">
      <alignment horizontal="right" vertical="center"/>
    </xf>
    <xf numFmtId="37" fontId="21" fillId="7" borderId="0" xfId="7" applyNumberFormat="1" applyFont="1" applyBorder="1" applyAlignment="1" applyProtection="1">
      <alignment horizontal="right" vertical="center"/>
    </xf>
    <xf numFmtId="44" fontId="21" fillId="7" borderId="0" xfId="4" applyFont="1" applyFill="1" applyAlignment="1" applyProtection="1">
      <alignment vertical="center"/>
    </xf>
    <xf numFmtId="0" fontId="21" fillId="7" borderId="0" xfId="7" applyNumberFormat="1" applyFont="1" applyBorder="1" applyAlignment="1" applyProtection="1">
      <alignment horizontal="left" vertical="center"/>
      <protection locked="0"/>
    </xf>
    <xf numFmtId="37" fontId="21" fillId="7" borderId="47" xfId="7" applyNumberFormat="1" applyFont="1" applyBorder="1" applyAlignment="1" applyProtection="1">
      <alignment horizontal="right" vertical="center"/>
    </xf>
    <xf numFmtId="0" fontId="15" fillId="7" borderId="0" xfId="5" applyNumberFormat="1" applyAlignment="1">
      <alignment horizontal="center" vertical="center"/>
    </xf>
    <xf numFmtId="0" fontId="16" fillId="7" borderId="0" xfId="5" applyNumberFormat="1" applyFont="1" applyAlignment="1" applyProtection="1">
      <alignment horizontal="center" vertical="center" wrapText="1"/>
    </xf>
    <xf numFmtId="0" fontId="20" fillId="7" borderId="0" xfId="5" applyNumberFormat="1" applyFont="1" applyAlignment="1" applyProtection="1">
      <alignment horizontal="center" vertical="center"/>
    </xf>
    <xf numFmtId="0" fontId="20" fillId="7" borderId="0" xfId="5" applyNumberFormat="1" applyFont="1" applyAlignment="1" applyProtection="1">
      <alignment horizontal="center" vertical="center"/>
    </xf>
    <xf numFmtId="0" fontId="20" fillId="0" borderId="43" xfId="5" applyNumberFormat="1" applyFont="1" applyFill="1" applyBorder="1" applyAlignment="1" applyProtection="1">
      <alignment horizontal="center" vertical="center"/>
    </xf>
    <xf numFmtId="0" fontId="20" fillId="0" borderId="44" xfId="5" applyNumberFormat="1" applyFont="1" applyFill="1" applyBorder="1" applyAlignment="1" applyProtection="1">
      <alignment horizontal="center" vertical="center"/>
    </xf>
    <xf numFmtId="0" fontId="20" fillId="7" borderId="44" xfId="5" applyNumberFormat="1" applyFont="1" applyBorder="1" applyAlignment="1" applyProtection="1">
      <alignment horizontal="center" vertical="center"/>
    </xf>
    <xf numFmtId="0" fontId="8" fillId="7" borderId="43" xfId="5" applyNumberFormat="1" applyFont="1" applyBorder="1" applyAlignment="1" applyProtection="1">
      <alignment horizontal="center" vertical="center"/>
    </xf>
    <xf numFmtId="0" fontId="20" fillId="7" borderId="0" xfId="5" applyNumberFormat="1" applyFont="1" applyBorder="1" applyAlignment="1" applyProtection="1">
      <alignment horizontal="center" vertical="center"/>
    </xf>
    <xf numFmtId="0" fontId="20" fillId="7" borderId="43" xfId="5" applyNumberFormat="1" applyFont="1" applyBorder="1" applyAlignment="1" applyProtection="1">
      <alignment horizontal="center" vertical="center"/>
    </xf>
    <xf numFmtId="37" fontId="21" fillId="7" borderId="45" xfId="5" applyNumberFormat="1" applyFont="1" applyBorder="1" applyAlignment="1" applyProtection="1">
      <alignment vertical="center"/>
    </xf>
    <xf numFmtId="0" fontId="20" fillId="7" borderId="0" xfId="5" applyNumberFormat="1" applyFont="1" applyAlignment="1" applyProtection="1">
      <alignment horizontal="left"/>
    </xf>
    <xf numFmtId="37" fontId="21" fillId="7" borderId="46" xfId="5" applyNumberFormat="1" applyFont="1" applyBorder="1" applyAlignment="1" applyProtection="1">
      <alignment vertical="center"/>
    </xf>
    <xf numFmtId="37" fontId="21" fillId="7" borderId="47" xfId="5" applyNumberFormat="1" applyFont="1" applyBorder="1" applyAlignment="1" applyProtection="1">
      <alignment vertical="center"/>
    </xf>
    <xf numFmtId="0" fontId="21" fillId="7" borderId="0" xfId="5" applyNumberFormat="1" applyFont="1"/>
  </cellXfs>
  <cellStyles count="9">
    <cellStyle name="Bad" xfId="2" builtinId="27"/>
    <cellStyle name="Currency 2" xfId="4"/>
    <cellStyle name="Good" xfId="1" builtinId="26"/>
    <cellStyle name="Hyperlink" xfId="6" builtinId="8"/>
    <cellStyle name="Input" xfId="3" builtinId="20"/>
    <cellStyle name="Normal" xfId="0" builtinId="0"/>
    <cellStyle name="Normal 2" xfId="8"/>
    <cellStyle name="Normal_2004-05 C&amp;T Excel" xfId="5"/>
    <cellStyle name="Normal_2004-05 C&amp;T Exce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Official%20City-Town%20Budget%20Forms_1%2018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Title Page"/>
      <sheetName val="Table of Contents"/>
      <sheetName val="Resolution"/>
      <sheetName val="SCHEDULE A"/>
      <sheetName val="SCHEDULE B"/>
      <sheetName val="SCHEDULE C"/>
      <sheetName val="SCHEDULE D"/>
      <sheetName val="SCHEDULE E"/>
      <sheetName val="SCHEDULE F"/>
      <sheetName val="SCHEDULE G"/>
      <sheetName val="Sheet1"/>
    </sheetNames>
    <sheetDataSet>
      <sheetData sheetId="0">
        <row r="6">
          <cell r="E6" t="str">
            <v>TOWN OF PARKER</v>
          </cell>
        </row>
        <row r="7">
          <cell r="E7">
            <v>2019</v>
          </cell>
        </row>
      </sheetData>
      <sheetData sheetId="1"/>
      <sheetData sheetId="2"/>
      <sheetData sheetId="3"/>
      <sheetData sheetId="4"/>
      <sheetData sheetId="5"/>
      <sheetData sheetId="6">
        <row r="64">
          <cell r="I64">
            <v>4374802</v>
          </cell>
        </row>
        <row r="125">
          <cell r="I125">
            <v>3095355</v>
          </cell>
        </row>
        <row r="157">
          <cell r="I157">
            <v>0</v>
          </cell>
        </row>
        <row r="188">
          <cell r="I188">
            <v>5500000</v>
          </cell>
        </row>
        <row r="220">
          <cell r="I220">
            <v>5</v>
          </cell>
        </row>
        <row r="251">
          <cell r="I251">
            <v>768640</v>
          </cell>
        </row>
        <row r="283">
          <cell r="I283">
            <v>0</v>
          </cell>
        </row>
      </sheetData>
      <sheetData sheetId="7">
        <row r="14">
          <cell r="C14">
            <v>0</v>
          </cell>
          <cell r="E14">
            <v>0</v>
          </cell>
          <cell r="G14">
            <v>0</v>
          </cell>
          <cell r="I14">
            <v>1380000</v>
          </cell>
        </row>
        <row r="21">
          <cell r="C21">
            <v>0</v>
          </cell>
          <cell r="E21">
            <v>0</v>
          </cell>
          <cell r="G21">
            <v>0</v>
          </cell>
          <cell r="I21">
            <v>0</v>
          </cell>
        </row>
        <row r="28">
          <cell r="C28">
            <v>0</v>
          </cell>
          <cell r="E28">
            <v>0</v>
          </cell>
          <cell r="G28">
            <v>1425000</v>
          </cell>
          <cell r="I28">
            <v>0</v>
          </cell>
        </row>
        <row r="35">
          <cell r="C35">
            <v>0</v>
          </cell>
          <cell r="E35">
            <v>0</v>
          </cell>
          <cell r="G35">
            <v>0</v>
          </cell>
          <cell r="I35">
            <v>0</v>
          </cell>
        </row>
        <row r="42">
          <cell r="C42">
            <v>0</v>
          </cell>
          <cell r="E42">
            <v>0</v>
          </cell>
          <cell r="G42">
            <v>0</v>
          </cell>
          <cell r="I42">
            <v>0</v>
          </cell>
        </row>
        <row r="49">
          <cell r="C49">
            <v>0</v>
          </cell>
          <cell r="E49">
            <v>0</v>
          </cell>
          <cell r="G49">
            <v>0</v>
          </cell>
          <cell r="I49">
            <v>45000</v>
          </cell>
        </row>
        <row r="56">
          <cell r="C56">
            <v>0</v>
          </cell>
          <cell r="E56">
            <v>0</v>
          </cell>
          <cell r="G56">
            <v>0</v>
          </cell>
          <cell r="I56">
            <v>0</v>
          </cell>
        </row>
      </sheetData>
      <sheetData sheetId="8">
        <row r="33">
          <cell r="D33">
            <v>4900359</v>
          </cell>
          <cell r="F33">
            <v>0</v>
          </cell>
          <cell r="H33">
            <v>3382969</v>
          </cell>
          <cell r="J33">
            <v>5149602</v>
          </cell>
        </row>
        <row r="47">
          <cell r="D47">
            <v>4058460</v>
          </cell>
          <cell r="F47">
            <v>0</v>
          </cell>
          <cell r="H47">
            <v>2071035</v>
          </cell>
          <cell r="J47">
            <v>4099355</v>
          </cell>
        </row>
        <row r="52">
          <cell r="D52">
            <v>1425000</v>
          </cell>
          <cell r="F52">
            <v>0</v>
          </cell>
          <cell r="H52">
            <v>266080</v>
          </cell>
          <cell r="J52">
            <v>1425000</v>
          </cell>
        </row>
        <row r="62">
          <cell r="D62">
            <v>5792002</v>
          </cell>
          <cell r="F62">
            <v>0</v>
          </cell>
          <cell r="H62">
            <v>0</v>
          </cell>
          <cell r="J62">
            <v>5792002</v>
          </cell>
        </row>
        <row r="67">
          <cell r="D67">
            <v>9605</v>
          </cell>
          <cell r="F67">
            <v>0</v>
          </cell>
          <cell r="H67">
            <v>0</v>
          </cell>
          <cell r="J67">
            <v>9605</v>
          </cell>
        </row>
        <row r="72">
          <cell r="D72">
            <v>844640</v>
          </cell>
          <cell r="F72">
            <v>0</v>
          </cell>
          <cell r="H72">
            <v>480638</v>
          </cell>
          <cell r="J72">
            <v>874640</v>
          </cell>
        </row>
        <row r="77">
          <cell r="D77">
            <v>0</v>
          </cell>
          <cell r="F77">
            <v>0</v>
          </cell>
          <cell r="H77">
            <v>0</v>
          </cell>
          <cell r="J77">
            <v>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A3" sqref="A3:K3"/>
    </sheetView>
  </sheetViews>
  <sheetFormatPr defaultColWidth="9.140625" defaultRowHeight="15"/>
  <cols>
    <col min="1" max="1" width="8.140625" style="102" customWidth="1"/>
    <col min="2" max="2" width="55.42578125" style="105" customWidth="1"/>
    <col min="3" max="3" width="4" style="108" customWidth="1"/>
    <col min="4" max="4" width="18.42578125" style="105" customWidth="1"/>
    <col min="5" max="5" width="18.140625" style="105" bestFit="1" customWidth="1"/>
    <col min="6" max="6" width="20.28515625" style="105" customWidth="1"/>
    <col min="7" max="10" width="16.7109375" style="105" customWidth="1"/>
    <col min="11" max="11" width="21.5703125" style="105" customWidth="1"/>
    <col min="12" max="16384" width="9.140625" style="105"/>
  </cols>
  <sheetData>
    <row r="1" spans="1:12" s="2" customFormat="1" ht="16.5">
      <c r="A1" s="1" t="str">
        <f>[1]Instructions!E6</f>
        <v>TOWN OF PARKER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6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6.5">
      <c r="A3" s="1" t="str">
        <f>"Fiscal Year " &amp; [1]Instructions!E7</f>
        <v>Fiscal Year 2019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" customFormat="1">
      <c r="A4" s="4"/>
      <c r="B4" s="5"/>
      <c r="C4" s="5"/>
      <c r="D4" s="6"/>
      <c r="E4" s="6"/>
      <c r="F4" s="6"/>
      <c r="G4" s="6"/>
      <c r="H4" s="6"/>
      <c r="I4" s="6"/>
      <c r="J4" s="6"/>
      <c r="K4" s="6"/>
    </row>
    <row r="5" spans="1:12" s="13" customFormat="1" ht="17.25" customHeight="1">
      <c r="A5" s="7"/>
      <c r="B5" s="8"/>
      <c r="C5" s="9" t="s">
        <v>1</v>
      </c>
      <c r="D5" s="10" t="s">
        <v>2</v>
      </c>
      <c r="E5" s="11"/>
      <c r="F5" s="11"/>
      <c r="G5" s="11"/>
      <c r="H5" s="11"/>
      <c r="I5" s="11"/>
      <c r="J5" s="11"/>
      <c r="K5" s="12"/>
    </row>
    <row r="6" spans="1:12" s="13" customFormat="1" ht="45" customHeight="1">
      <c r="A6" s="14" t="s">
        <v>3</v>
      </c>
      <c r="B6" s="15"/>
      <c r="C6" s="16"/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</row>
    <row r="7" spans="1:12" s="23" customFormat="1" ht="27.95" customHeight="1">
      <c r="A7" s="18">
        <f>[1]Instructions!E7-1</f>
        <v>2018</v>
      </c>
      <c r="B7" s="19" t="s">
        <v>12</v>
      </c>
      <c r="C7" s="20" t="s">
        <v>13</v>
      </c>
      <c r="D7" s="21">
        <f>'[1]SCHEDULE E'!D33 + '[1]SCHEDULE E'!F33</f>
        <v>4900359</v>
      </c>
      <c r="E7" s="21">
        <f>'[1]SCHEDULE E'!D47 + '[1]SCHEDULE E'!F47</f>
        <v>4058460</v>
      </c>
      <c r="F7" s="22">
        <f>'[1]SCHEDULE E'!D52 + '[1]SCHEDULE E'!F52</f>
        <v>1425000</v>
      </c>
      <c r="G7" s="21">
        <f>'[1]SCHEDULE E'!D62 + '[1]SCHEDULE E'!F62</f>
        <v>5792002</v>
      </c>
      <c r="H7" s="21">
        <f>'[1]SCHEDULE E'!D67 + '[1]SCHEDULE E'!F67</f>
        <v>9605</v>
      </c>
      <c r="I7" s="21">
        <f>'[1]SCHEDULE E'!D72 + '[1]SCHEDULE E'!F72</f>
        <v>844640</v>
      </c>
      <c r="J7" s="21">
        <f>'[1]SCHEDULE E'!D77 + '[1]SCHEDULE E'!F77</f>
        <v>0</v>
      </c>
      <c r="K7" s="21">
        <f>SUM(D7:J7)</f>
        <v>17030066</v>
      </c>
    </row>
    <row r="8" spans="1:12" s="30" customFormat="1" ht="27.95" customHeight="1">
      <c r="A8" s="24">
        <f>[1]Instructions!E7-1</f>
        <v>2018</v>
      </c>
      <c r="B8" s="25" t="s">
        <v>14</v>
      </c>
      <c r="C8" s="26" t="s">
        <v>13</v>
      </c>
      <c r="D8" s="27">
        <f>'[1]SCHEDULE E'!H33</f>
        <v>3382969</v>
      </c>
      <c r="E8" s="27">
        <f>'[1]SCHEDULE E'!H47</f>
        <v>2071035</v>
      </c>
      <c r="F8" s="28">
        <f>'[1]SCHEDULE E'!H52</f>
        <v>266080</v>
      </c>
      <c r="G8" s="27">
        <f>'[1]SCHEDULE E'!H62</f>
        <v>0</v>
      </c>
      <c r="H8" s="27">
        <f>'[1]SCHEDULE E'!H67</f>
        <v>0</v>
      </c>
      <c r="I8" s="27">
        <f>'[1]SCHEDULE E'!H72</f>
        <v>480638</v>
      </c>
      <c r="J8" s="29">
        <f>'[1]SCHEDULE E'!H77</f>
        <v>0</v>
      </c>
      <c r="K8" s="21">
        <f t="shared" ref="K8:K23" si="0">SUM(D8:J8)</f>
        <v>6200722</v>
      </c>
    </row>
    <row r="9" spans="1:12" s="30" customFormat="1" ht="27.95" customHeight="1">
      <c r="A9" s="24">
        <f>[1]Instructions!E7</f>
        <v>2019</v>
      </c>
      <c r="B9" s="31" t="s">
        <v>15</v>
      </c>
      <c r="C9" s="17"/>
      <c r="D9" s="32">
        <v>774800</v>
      </c>
      <c r="E9" s="32">
        <f>962000+20000+22000</f>
        <v>1004000</v>
      </c>
      <c r="F9" s="32"/>
      <c r="G9" s="32">
        <v>292002</v>
      </c>
      <c r="H9" s="32">
        <v>9600</v>
      </c>
      <c r="I9" s="32">
        <v>106000</v>
      </c>
      <c r="J9" s="33"/>
      <c r="K9" s="21">
        <f t="shared" si="0"/>
        <v>2186402</v>
      </c>
    </row>
    <row r="10" spans="1:12" s="30" customFormat="1" ht="27.95" customHeight="1">
      <c r="A10" s="24">
        <f>[1]Instructions!E7</f>
        <v>2019</v>
      </c>
      <c r="B10" s="34" t="s">
        <v>16</v>
      </c>
      <c r="C10" s="35" t="s">
        <v>17</v>
      </c>
      <c r="D10" s="36">
        <f>'[1]SCHEDULE B'!K10</f>
        <v>0</v>
      </c>
      <c r="E10" s="37"/>
      <c r="F10" s="37"/>
      <c r="G10" s="37"/>
      <c r="H10" s="17"/>
      <c r="I10" s="38"/>
      <c r="J10" s="39"/>
      <c r="K10" s="21">
        <f t="shared" si="0"/>
        <v>0</v>
      </c>
    </row>
    <row r="11" spans="1:12" s="30" customFormat="1" ht="27.95" customHeight="1">
      <c r="A11" s="24">
        <f>[1]Instructions!E7</f>
        <v>2019</v>
      </c>
      <c r="B11" s="31" t="s">
        <v>18</v>
      </c>
      <c r="C11" s="40" t="s">
        <v>17</v>
      </c>
      <c r="D11" s="41"/>
      <c r="E11" s="42"/>
      <c r="F11" s="42"/>
      <c r="G11" s="42"/>
      <c r="H11" s="17"/>
      <c r="I11" s="42"/>
      <c r="J11" s="38"/>
      <c r="K11" s="21">
        <f t="shared" si="0"/>
        <v>0</v>
      </c>
    </row>
    <row r="12" spans="1:12" s="30" customFormat="1" ht="27.95" customHeight="1">
      <c r="A12" s="24">
        <f>[1]Instructions!E7</f>
        <v>2019</v>
      </c>
      <c r="B12" s="43" t="s">
        <v>19</v>
      </c>
      <c r="C12" s="40" t="s">
        <v>20</v>
      </c>
      <c r="D12" s="44">
        <f>'[1]SCHEDULE C'!I64</f>
        <v>4374802</v>
      </c>
      <c r="E12" s="44">
        <f>'[1]SCHEDULE C'!I125</f>
        <v>3095355</v>
      </c>
      <c r="F12" s="44">
        <f>'[1]SCHEDULE C'!I157</f>
        <v>0</v>
      </c>
      <c r="G12" s="44">
        <f>'[1]SCHEDULE C'!I188</f>
        <v>5500000</v>
      </c>
      <c r="H12" s="44">
        <f>'[1]SCHEDULE C'!I220</f>
        <v>5</v>
      </c>
      <c r="I12" s="44">
        <f>'[1]SCHEDULE C'!I251</f>
        <v>768640</v>
      </c>
      <c r="J12" s="36">
        <f>'[1]SCHEDULE C'!I283</f>
        <v>0</v>
      </c>
      <c r="K12" s="21">
        <f t="shared" si="0"/>
        <v>13738802</v>
      </c>
      <c r="L12" s="45"/>
    </row>
    <row r="13" spans="1:12" s="30" customFormat="1" ht="27.95" customHeight="1">
      <c r="A13" s="24">
        <f>[1]Instructions!E7</f>
        <v>2019</v>
      </c>
      <c r="B13" s="43" t="s">
        <v>21</v>
      </c>
      <c r="C13" s="46" t="s">
        <v>22</v>
      </c>
      <c r="D13" s="44">
        <f>'[1]SCHEDULE D'!C14</f>
        <v>0</v>
      </c>
      <c r="E13" s="44">
        <f>'[1]SCHEDULE D'!C21</f>
        <v>0</v>
      </c>
      <c r="F13" s="44">
        <f>'[1]SCHEDULE D'!C28</f>
        <v>0</v>
      </c>
      <c r="G13" s="44">
        <f>'[1]SCHEDULE D'!C35</f>
        <v>0</v>
      </c>
      <c r="H13" s="44">
        <f>'[1]SCHEDULE D'!C42</f>
        <v>0</v>
      </c>
      <c r="I13" s="44">
        <f>'[1]SCHEDULE D'!C49</f>
        <v>0</v>
      </c>
      <c r="J13" s="36">
        <f>'[1]SCHEDULE D'!C56</f>
        <v>0</v>
      </c>
      <c r="K13" s="21">
        <f t="shared" si="0"/>
        <v>0</v>
      </c>
    </row>
    <row r="14" spans="1:12" s="30" customFormat="1" ht="27.95" customHeight="1">
      <c r="A14" s="24">
        <f>[1]Instructions!E7</f>
        <v>2019</v>
      </c>
      <c r="B14" s="47" t="s">
        <v>23</v>
      </c>
      <c r="C14" s="46" t="s">
        <v>22</v>
      </c>
      <c r="D14" s="48">
        <f>'[1]SCHEDULE D'!E14</f>
        <v>0</v>
      </c>
      <c r="E14" s="48">
        <f>'[1]SCHEDULE D'!E21</f>
        <v>0</v>
      </c>
      <c r="F14" s="48">
        <f>'[1]SCHEDULE D'!E28</f>
        <v>0</v>
      </c>
      <c r="G14" s="48">
        <f>'[1]SCHEDULE D'!E35</f>
        <v>0</v>
      </c>
      <c r="H14" s="48">
        <f>'[1]SCHEDULE D'!E42</f>
        <v>0</v>
      </c>
      <c r="I14" s="48">
        <f>'[1]SCHEDULE D'!E49</f>
        <v>0</v>
      </c>
      <c r="J14" s="49">
        <f>'[1]SCHEDULE D'!E56</f>
        <v>0</v>
      </c>
      <c r="K14" s="21">
        <f t="shared" si="0"/>
        <v>0</v>
      </c>
    </row>
    <row r="15" spans="1:12" s="30" customFormat="1" ht="27.95" customHeight="1">
      <c r="A15" s="24">
        <f>[1]Instructions!E7</f>
        <v>2019</v>
      </c>
      <c r="B15" s="25" t="s">
        <v>24</v>
      </c>
      <c r="C15" s="46" t="s">
        <v>22</v>
      </c>
      <c r="D15" s="44">
        <f>'[1]SCHEDULE D'!G14</f>
        <v>0</v>
      </c>
      <c r="E15" s="44">
        <f>'[1]SCHEDULE D'!G21</f>
        <v>0</v>
      </c>
      <c r="F15" s="44">
        <f>'[1]SCHEDULE D'!G28</f>
        <v>1425000</v>
      </c>
      <c r="G15" s="44">
        <f>'[1]SCHEDULE D'!G35</f>
        <v>0</v>
      </c>
      <c r="H15" s="44">
        <f>'[1]SCHEDULE D'!G42</f>
        <v>0</v>
      </c>
      <c r="I15" s="44">
        <f>'[1]SCHEDULE D'!G49</f>
        <v>0</v>
      </c>
      <c r="J15" s="36">
        <f>'[1]SCHEDULE D'!G56</f>
        <v>0</v>
      </c>
      <c r="K15" s="21">
        <f t="shared" si="0"/>
        <v>1425000</v>
      </c>
    </row>
    <row r="16" spans="1:12" s="30" customFormat="1" ht="27" customHeight="1">
      <c r="A16" s="24">
        <f>[1]Instructions!E7</f>
        <v>2019</v>
      </c>
      <c r="B16" s="25" t="s">
        <v>25</v>
      </c>
      <c r="C16" s="26" t="s">
        <v>22</v>
      </c>
      <c r="D16" s="48">
        <f>'[1]SCHEDULE D'!I14</f>
        <v>1380000</v>
      </c>
      <c r="E16" s="48">
        <f>'[1]SCHEDULE D'!I21</f>
        <v>0</v>
      </c>
      <c r="F16" s="48">
        <f>'[1]SCHEDULE D'!I28</f>
        <v>0</v>
      </c>
      <c r="G16" s="48">
        <f>'[1]SCHEDULE D'!I35</f>
        <v>0</v>
      </c>
      <c r="H16" s="48">
        <f>'[1]SCHEDULE D'!I42</f>
        <v>0</v>
      </c>
      <c r="I16" s="48">
        <f>'[1]SCHEDULE D'!I49</f>
        <v>45000</v>
      </c>
      <c r="J16" s="49">
        <f>'[1]SCHEDULE D'!I56</f>
        <v>0</v>
      </c>
      <c r="K16" s="21">
        <f t="shared" si="0"/>
        <v>1425000</v>
      </c>
    </row>
    <row r="17" spans="1:11" s="30" customFormat="1">
      <c r="A17" s="50">
        <f>[1]Instructions!E7</f>
        <v>2019</v>
      </c>
      <c r="B17" s="51" t="s">
        <v>26</v>
      </c>
      <c r="C17" s="52"/>
      <c r="D17" s="52"/>
      <c r="E17" s="52"/>
      <c r="F17" s="52"/>
      <c r="G17" s="52"/>
      <c r="H17" s="52"/>
      <c r="I17" s="52"/>
      <c r="J17" s="52"/>
      <c r="K17" s="52"/>
    </row>
    <row r="18" spans="1:11" s="30" customFormat="1">
      <c r="A18" s="53" t="s">
        <v>27</v>
      </c>
      <c r="B18" s="54" t="s">
        <v>28</v>
      </c>
      <c r="C18" s="52"/>
      <c r="D18" s="55"/>
      <c r="E18" s="55"/>
      <c r="F18" s="55"/>
      <c r="G18" s="55"/>
      <c r="H18" s="55"/>
      <c r="I18" s="55"/>
      <c r="J18" s="55"/>
      <c r="K18" s="21">
        <f t="shared" si="0"/>
        <v>0</v>
      </c>
    </row>
    <row r="19" spans="1:11" s="30" customFormat="1">
      <c r="A19" s="56"/>
      <c r="B19" s="57"/>
      <c r="C19" s="17"/>
      <c r="D19" s="55"/>
      <c r="E19" s="55"/>
      <c r="F19" s="55"/>
      <c r="G19" s="55"/>
      <c r="H19" s="55"/>
      <c r="I19" s="55"/>
      <c r="J19" s="55"/>
      <c r="K19" s="21">
        <f t="shared" si="0"/>
        <v>0</v>
      </c>
    </row>
    <row r="20" spans="1:11" s="30" customFormat="1">
      <c r="A20" s="56"/>
      <c r="B20" s="58"/>
      <c r="C20" s="17"/>
      <c r="D20" s="55"/>
      <c r="E20" s="55"/>
      <c r="F20" s="55"/>
      <c r="G20" s="55"/>
      <c r="H20" s="55"/>
      <c r="I20" s="55"/>
      <c r="J20" s="55"/>
      <c r="K20" s="21">
        <f t="shared" si="0"/>
        <v>0</v>
      </c>
    </row>
    <row r="21" spans="1:11" s="30" customFormat="1">
      <c r="A21" s="56"/>
      <c r="B21" s="59"/>
      <c r="C21" s="17"/>
      <c r="D21" s="55"/>
      <c r="E21" s="55"/>
      <c r="F21" s="55"/>
      <c r="G21" s="55"/>
      <c r="H21" s="55"/>
      <c r="I21" s="55"/>
      <c r="J21" s="55"/>
      <c r="K21" s="21">
        <f t="shared" si="0"/>
        <v>0</v>
      </c>
    </row>
    <row r="22" spans="1:11" s="30" customFormat="1">
      <c r="A22" s="14">
        <f>[1]Instructions!E7</f>
        <v>2019</v>
      </c>
      <c r="B22" s="60" t="s">
        <v>29</v>
      </c>
      <c r="C22" s="17"/>
      <c r="D22" s="61">
        <f t="shared" ref="D22:J22" si="1">SUM(D9:D13)-D14+D15-D16-D18-D19-D20-D21</f>
        <v>3769602</v>
      </c>
      <c r="E22" s="61">
        <f t="shared" si="1"/>
        <v>4099355</v>
      </c>
      <c r="F22" s="61">
        <f t="shared" si="1"/>
        <v>1425000</v>
      </c>
      <c r="G22" s="61">
        <f t="shared" si="1"/>
        <v>5792002</v>
      </c>
      <c r="H22" s="61">
        <f>SUM(H9+H12+H13)-H14+H15-H16-H18-H19-H20-H21</f>
        <v>9605</v>
      </c>
      <c r="I22" s="61">
        <f t="shared" si="1"/>
        <v>829640</v>
      </c>
      <c r="J22" s="61">
        <f t="shared" si="1"/>
        <v>0</v>
      </c>
      <c r="K22" s="21">
        <f>SUM(D22:J22)</f>
        <v>15925204</v>
      </c>
    </row>
    <row r="23" spans="1:11" s="30" customFormat="1">
      <c r="A23" s="62">
        <f>[1]Instructions!E7</f>
        <v>2019</v>
      </c>
      <c r="B23" s="63" t="s">
        <v>30</v>
      </c>
      <c r="C23" s="64" t="s">
        <v>13</v>
      </c>
      <c r="D23" s="61">
        <f>'[1]SCHEDULE E'!J33</f>
        <v>5149602</v>
      </c>
      <c r="E23" s="61">
        <f>'[1]SCHEDULE E'!J47</f>
        <v>4099355</v>
      </c>
      <c r="F23" s="61">
        <f>'[1]SCHEDULE E'!J52</f>
        <v>1425000</v>
      </c>
      <c r="G23" s="61">
        <f>'[1]SCHEDULE E'!J62</f>
        <v>5792002</v>
      </c>
      <c r="H23" s="61">
        <f>'[1]SCHEDULE E'!J67</f>
        <v>9605</v>
      </c>
      <c r="I23" s="61">
        <f>'[1]SCHEDULE E'!J72</f>
        <v>874640</v>
      </c>
      <c r="J23" s="61">
        <f>'[1]SCHEDULE E'!J77</f>
        <v>0</v>
      </c>
      <c r="K23" s="21">
        <f t="shared" si="0"/>
        <v>17350204</v>
      </c>
    </row>
    <row r="24" spans="1:11" s="2" customFormat="1">
      <c r="A24" s="65"/>
      <c r="B24" s="66"/>
      <c r="C24" s="67"/>
      <c r="D24" s="68"/>
      <c r="E24" s="69"/>
      <c r="F24" s="69"/>
      <c r="G24" s="70"/>
      <c r="H24" s="70"/>
      <c r="I24" s="70"/>
      <c r="J24" s="70"/>
      <c r="K24" s="70"/>
    </row>
    <row r="25" spans="1:11" s="2" customFormat="1" ht="15.75" thickBot="1">
      <c r="A25" s="65"/>
      <c r="B25" s="70"/>
      <c r="C25" s="67"/>
      <c r="D25" s="71" t="s">
        <v>31</v>
      </c>
      <c r="E25" s="72"/>
      <c r="F25" s="72"/>
      <c r="G25" s="70"/>
      <c r="H25" s="70"/>
      <c r="I25" s="73">
        <f>[1]Instructions!E7-1</f>
        <v>2018</v>
      </c>
      <c r="J25" s="73">
        <f>[1]Instructions!E7</f>
        <v>2019</v>
      </c>
    </row>
    <row r="26" spans="1:11" s="2" customFormat="1" ht="15.75" thickTop="1">
      <c r="A26" s="65"/>
      <c r="B26" s="74"/>
      <c r="C26" s="75"/>
      <c r="D26" s="76" t="s">
        <v>32</v>
      </c>
      <c r="E26" s="77"/>
      <c r="F26" s="77"/>
      <c r="G26" s="70"/>
      <c r="H26" s="70"/>
      <c r="I26" s="78">
        <f>K7</f>
        <v>17030066</v>
      </c>
      <c r="J26" s="79">
        <f>K23</f>
        <v>17350204</v>
      </c>
    </row>
    <row r="27" spans="1:11" s="2" customFormat="1">
      <c r="A27" s="65"/>
      <c r="B27" s="70"/>
      <c r="C27" s="67"/>
      <c r="D27" s="77" t="s">
        <v>33</v>
      </c>
      <c r="E27" s="77"/>
      <c r="F27" s="77"/>
      <c r="G27" s="70"/>
      <c r="H27" s="70"/>
      <c r="I27" s="80"/>
      <c r="J27" s="81"/>
    </row>
    <row r="28" spans="1:11" s="2" customFormat="1">
      <c r="A28" s="65"/>
      <c r="B28" s="74"/>
      <c r="C28" s="75"/>
      <c r="D28" s="76" t="s">
        <v>34</v>
      </c>
      <c r="E28" s="77"/>
      <c r="F28" s="77"/>
      <c r="G28" s="70"/>
      <c r="H28" s="70"/>
      <c r="I28" s="82">
        <f>I26+I27</f>
        <v>17030066</v>
      </c>
      <c r="J28" s="83">
        <f>J26+J27</f>
        <v>17350204</v>
      </c>
    </row>
    <row r="29" spans="1:11" s="2" customFormat="1">
      <c r="A29" s="65"/>
      <c r="B29" s="70"/>
      <c r="C29" s="67"/>
      <c r="D29" s="77" t="s">
        <v>35</v>
      </c>
      <c r="E29" s="77"/>
      <c r="F29" s="77"/>
      <c r="G29" s="70"/>
      <c r="H29" s="70"/>
      <c r="I29" s="84">
        <v>12375682</v>
      </c>
      <c r="J29" s="85">
        <v>8058413</v>
      </c>
    </row>
    <row r="30" spans="1:11" s="2" customFormat="1" ht="15.75" thickBot="1">
      <c r="A30" s="65"/>
      <c r="B30" s="70"/>
      <c r="C30" s="67"/>
      <c r="D30" s="77" t="s">
        <v>36</v>
      </c>
      <c r="E30" s="77"/>
      <c r="F30" s="77"/>
      <c r="G30" s="70"/>
      <c r="H30" s="70"/>
      <c r="I30" s="86">
        <f>I28-I29</f>
        <v>4654384</v>
      </c>
      <c r="J30" s="87">
        <f>J28-J29</f>
        <v>9291791</v>
      </c>
    </row>
    <row r="31" spans="1:11" s="2" customFormat="1" ht="16.5" thickTop="1" thickBot="1">
      <c r="A31" s="65"/>
      <c r="B31" s="70"/>
      <c r="C31" s="67"/>
      <c r="D31" s="77" t="s">
        <v>37</v>
      </c>
      <c r="E31" s="77"/>
      <c r="F31" s="77"/>
      <c r="G31" s="70"/>
      <c r="H31" s="70"/>
      <c r="I31" s="88">
        <v>16720844</v>
      </c>
      <c r="J31" s="89">
        <v>17556885</v>
      </c>
    </row>
    <row r="32" spans="1:11" s="2" customFormat="1" ht="15.75" thickTop="1">
      <c r="A32" s="65"/>
      <c r="B32" s="70"/>
      <c r="C32" s="67"/>
      <c r="D32" s="77"/>
      <c r="E32" s="77"/>
      <c r="F32" s="77"/>
      <c r="G32" s="70"/>
      <c r="H32" s="70"/>
      <c r="I32" s="90"/>
      <c r="J32" s="90"/>
      <c r="K32" s="90"/>
    </row>
    <row r="33" spans="1:11" s="2" customFormat="1" ht="15.75" thickBot="1">
      <c r="A33" s="65"/>
      <c r="B33" s="70"/>
      <c r="C33" s="67"/>
      <c r="D33" s="77"/>
      <c r="E33" s="77"/>
      <c r="F33" s="77"/>
      <c r="G33" s="70"/>
      <c r="H33" s="70"/>
      <c r="I33" s="70"/>
      <c r="J33" s="70"/>
      <c r="K33" s="70"/>
    </row>
    <row r="34" spans="1:11" s="2" customFormat="1" ht="15.75" thickBot="1">
      <c r="A34" s="91"/>
      <c r="B34" s="92" t="s">
        <v>38</v>
      </c>
      <c r="C34" s="92"/>
      <c r="D34" s="92"/>
      <c r="E34" s="92"/>
      <c r="F34" s="92"/>
      <c r="G34" s="92"/>
      <c r="H34" s="92"/>
      <c r="I34" s="92"/>
      <c r="J34" s="92"/>
      <c r="K34" s="92"/>
    </row>
    <row r="35" spans="1:11" s="2" customFormat="1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s="2" customFormat="1">
      <c r="A36" s="4" t="s">
        <v>39</v>
      </c>
      <c r="B36" s="95" t="s">
        <v>40</v>
      </c>
      <c r="C36" s="95"/>
      <c r="D36" s="95"/>
      <c r="E36" s="95"/>
      <c r="F36" s="95"/>
      <c r="G36" s="95"/>
      <c r="H36" s="95"/>
      <c r="I36" s="95"/>
      <c r="J36" s="95"/>
      <c r="K36" s="95"/>
    </row>
    <row r="37" spans="1:11" s="2" customFormat="1">
      <c r="A37" s="4" t="s">
        <v>41</v>
      </c>
      <c r="B37" s="96" t="s">
        <v>42</v>
      </c>
      <c r="C37" s="96"/>
      <c r="D37" s="96"/>
      <c r="E37" s="96"/>
      <c r="F37" s="96"/>
      <c r="G37" s="96"/>
      <c r="H37" s="96"/>
      <c r="I37" s="96"/>
      <c r="J37" s="96"/>
      <c r="K37" s="96"/>
    </row>
    <row r="38" spans="1:11" s="2" customFormat="1">
      <c r="A38" s="97" t="s">
        <v>43</v>
      </c>
      <c r="B38" s="98" t="s">
        <v>44</v>
      </c>
      <c r="C38" s="98"/>
      <c r="D38" s="98"/>
      <c r="E38" s="98"/>
      <c r="F38" s="98"/>
      <c r="G38" s="98"/>
      <c r="H38" s="98"/>
      <c r="I38" s="98"/>
      <c r="J38" s="98"/>
      <c r="K38" s="98"/>
    </row>
    <row r="39" spans="1:11" s="2" customFormat="1">
      <c r="A39" s="99"/>
      <c r="B39" s="100"/>
      <c r="C39" s="100"/>
      <c r="D39" s="101"/>
      <c r="E39" s="101"/>
      <c r="F39" s="101"/>
      <c r="G39" s="101"/>
      <c r="H39" s="101"/>
      <c r="I39" s="101"/>
      <c r="J39" s="101"/>
      <c r="K39" s="101"/>
    </row>
    <row r="40" spans="1:11">
      <c r="B40" s="103"/>
      <c r="C40" s="104"/>
      <c r="D40" s="103"/>
      <c r="E40" s="103"/>
      <c r="F40" s="103"/>
      <c r="G40" s="103"/>
      <c r="H40" s="103"/>
      <c r="I40" s="103"/>
      <c r="J40" s="103"/>
      <c r="K40" s="103"/>
    </row>
    <row r="41" spans="1:11">
      <c r="B41" s="106"/>
      <c r="C41" s="107"/>
      <c r="D41" s="106"/>
      <c r="E41" s="106"/>
      <c r="F41" s="106"/>
      <c r="G41" s="106"/>
      <c r="H41" s="106"/>
      <c r="I41" s="106"/>
      <c r="J41" s="106"/>
      <c r="K41" s="106"/>
    </row>
  </sheetData>
  <mergeCells count="11">
    <mergeCell ref="B34:K34"/>
    <mergeCell ref="B36:K36"/>
    <mergeCell ref="B37:K37"/>
    <mergeCell ref="B38:K38"/>
    <mergeCell ref="B39:K39"/>
    <mergeCell ref="A1:K1"/>
    <mergeCell ref="A2:K2"/>
    <mergeCell ref="A3:K3"/>
    <mergeCell ref="C5:C6"/>
    <mergeCell ref="D5:K5"/>
    <mergeCell ref="A19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02"/>
  <sheetViews>
    <sheetView workbookViewId="0">
      <selection sqref="A1:XFD1048576"/>
    </sheetView>
  </sheetViews>
  <sheetFormatPr defaultColWidth="8.7109375" defaultRowHeight="12"/>
  <cols>
    <col min="1" max="2" width="2.7109375" style="116" customWidth="1"/>
    <col min="3" max="3" width="43.28515625" style="116" customWidth="1"/>
    <col min="4" max="4" width="2.7109375" style="116" customWidth="1"/>
    <col min="5" max="5" width="18.140625" style="116" customWidth="1"/>
    <col min="6" max="6" width="2.7109375" style="116" customWidth="1"/>
    <col min="7" max="7" width="18.140625" style="116" customWidth="1"/>
    <col min="8" max="8" width="2.7109375" style="116" customWidth="1"/>
    <col min="9" max="9" width="18.140625" style="116" customWidth="1"/>
    <col min="10" max="15" width="8.7109375" style="116"/>
    <col min="16" max="16" width="6.7109375" style="116" customWidth="1"/>
    <col min="17" max="17" width="8.7109375" style="116" customWidth="1"/>
    <col min="18" max="18" width="6.7109375" style="116" customWidth="1"/>
    <col min="19" max="19" width="5.7109375" style="116" customWidth="1"/>
    <col min="20" max="20" width="6.7109375" style="116" customWidth="1"/>
    <col min="21" max="16384" width="8.7109375" style="116"/>
  </cols>
  <sheetData>
    <row r="1" spans="1:9" s="110" customFormat="1" ht="16.5">
      <c r="A1" s="109" t="str">
        <f>City_Town_of</f>
        <v>TOWN OF PARKER</v>
      </c>
      <c r="B1" s="109"/>
      <c r="C1" s="109"/>
      <c r="D1" s="109"/>
      <c r="E1" s="109"/>
      <c r="F1" s="109"/>
      <c r="G1" s="109"/>
      <c r="H1" s="109"/>
      <c r="I1" s="109"/>
    </row>
    <row r="2" spans="1:9" s="110" customFormat="1" ht="16.5">
      <c r="A2" s="109" t="s">
        <v>45</v>
      </c>
      <c r="B2" s="109"/>
      <c r="C2" s="109"/>
      <c r="D2" s="109"/>
      <c r="E2" s="109"/>
      <c r="F2" s="109"/>
      <c r="G2" s="109"/>
      <c r="H2" s="109"/>
      <c r="I2" s="109"/>
    </row>
    <row r="3" spans="1:9" s="110" customFormat="1" ht="16.5">
      <c r="A3" s="111" t="str">
        <f>"Fiscal Year " &amp; [1]Instructions!E7</f>
        <v>Fiscal Year 2019</v>
      </c>
      <c r="B3" s="111"/>
      <c r="C3" s="111"/>
      <c r="D3" s="111"/>
      <c r="E3" s="111"/>
      <c r="F3" s="111"/>
      <c r="G3" s="111"/>
      <c r="H3" s="111"/>
      <c r="I3" s="111"/>
    </row>
    <row r="4" spans="1:9" ht="15.75">
      <c r="A4" s="112"/>
      <c r="B4" s="112"/>
      <c r="C4" s="113"/>
      <c r="D4" s="114"/>
      <c r="E4" s="115"/>
      <c r="F4" s="114"/>
      <c r="G4" s="115"/>
      <c r="H4" s="114"/>
      <c r="I4" s="115"/>
    </row>
    <row r="5" spans="1:9" s="121" customFormat="1" ht="30">
      <c r="A5" s="117"/>
      <c r="B5" s="118"/>
      <c r="C5" s="118"/>
      <c r="D5" s="119"/>
      <c r="E5" s="120" t="s">
        <v>46</v>
      </c>
      <c r="F5" s="119"/>
      <c r="G5" s="120" t="s">
        <v>47</v>
      </c>
      <c r="H5" s="119"/>
      <c r="I5" s="120" t="s">
        <v>46</v>
      </c>
    </row>
    <row r="6" spans="1:9" s="121" customFormat="1" ht="15.75" thickBot="1">
      <c r="A6" s="122" t="s">
        <v>48</v>
      </c>
      <c r="B6" s="123"/>
      <c r="C6" s="123"/>
      <c r="D6" s="124"/>
      <c r="E6" s="125">
        <f>[1]Instructions!E7-1</f>
        <v>2018</v>
      </c>
      <c r="F6" s="124"/>
      <c r="G6" s="126">
        <f>[1]Instructions!E7-1</f>
        <v>2018</v>
      </c>
      <c r="H6" s="124"/>
      <c r="I6" s="127">
        <f>[1]Instructions!E7</f>
        <v>2019</v>
      </c>
    </row>
    <row r="7" spans="1:9" s="133" customFormat="1" ht="15.75" thickTop="1">
      <c r="A7" s="128" t="s">
        <v>49</v>
      </c>
      <c r="B7" s="129"/>
      <c r="C7" s="129"/>
      <c r="D7" s="130"/>
      <c r="E7" s="131"/>
      <c r="F7" s="130"/>
      <c r="G7" s="132"/>
      <c r="H7" s="130"/>
      <c r="I7" s="132"/>
    </row>
    <row r="8" spans="1:9" s="121" customFormat="1" ht="14.25">
      <c r="A8" s="134"/>
      <c r="B8" s="134"/>
      <c r="C8" s="134"/>
      <c r="D8" s="135"/>
      <c r="E8" s="136"/>
      <c r="F8" s="135"/>
      <c r="G8" s="137"/>
      <c r="H8" s="135"/>
      <c r="I8" s="137"/>
    </row>
    <row r="9" spans="1:9" s="121" customFormat="1" ht="15">
      <c r="A9" s="134"/>
      <c r="B9" s="138" t="s">
        <v>50</v>
      </c>
      <c r="C9" s="134"/>
      <c r="D9" s="135"/>
      <c r="E9" s="136"/>
      <c r="F9" s="135"/>
      <c r="G9" s="137"/>
      <c r="H9" s="135"/>
      <c r="I9" s="137"/>
    </row>
    <row r="10" spans="1:9" s="121" customFormat="1" ht="14.25">
      <c r="A10" s="134"/>
      <c r="B10" s="134"/>
      <c r="C10" s="139" t="s">
        <v>51</v>
      </c>
      <c r="D10" s="135" t="s">
        <v>52</v>
      </c>
      <c r="E10" s="140">
        <v>1350000</v>
      </c>
      <c r="F10" s="135" t="s">
        <v>52</v>
      </c>
      <c r="G10" s="140">
        <v>1342755</v>
      </c>
      <c r="H10" s="135" t="s">
        <v>52</v>
      </c>
      <c r="I10" s="140">
        <v>1350000</v>
      </c>
    </row>
    <row r="11" spans="1:9" s="121" customFormat="1" ht="14.25">
      <c r="A11" s="134"/>
      <c r="B11" s="134"/>
      <c r="C11" s="139"/>
      <c r="D11" s="135"/>
      <c r="E11" s="140"/>
      <c r="F11" s="135"/>
      <c r="G11" s="140"/>
      <c r="H11" s="135"/>
      <c r="I11" s="140"/>
    </row>
    <row r="12" spans="1:9" s="121" customFormat="1" ht="14.25">
      <c r="A12" s="134"/>
      <c r="B12" s="134"/>
      <c r="C12" s="139"/>
      <c r="D12" s="135"/>
      <c r="E12" s="140"/>
      <c r="F12" s="135"/>
      <c r="G12" s="140"/>
      <c r="H12" s="135"/>
      <c r="I12" s="140"/>
    </row>
    <row r="13" spans="1:9" s="121" customFormat="1" ht="14.25">
      <c r="A13" s="134"/>
      <c r="B13" s="134"/>
      <c r="C13" s="139"/>
      <c r="D13" s="135"/>
      <c r="E13" s="140"/>
      <c r="F13" s="135"/>
      <c r="G13" s="140"/>
      <c r="H13" s="135"/>
      <c r="I13" s="140"/>
    </row>
    <row r="14" spans="1:9" s="121" customFormat="1" ht="14.25">
      <c r="A14" s="134"/>
      <c r="B14" s="134"/>
      <c r="C14" s="134"/>
      <c r="D14" s="135"/>
      <c r="E14" s="137"/>
      <c r="F14" s="135"/>
      <c r="G14" s="137"/>
      <c r="H14" s="135"/>
      <c r="I14" s="137"/>
    </row>
    <row r="15" spans="1:9" s="121" customFormat="1" ht="15">
      <c r="A15" s="134"/>
      <c r="B15" s="138" t="s">
        <v>53</v>
      </c>
      <c r="C15" s="134"/>
      <c r="D15" s="135"/>
      <c r="E15" s="137"/>
      <c r="F15" s="135"/>
      <c r="G15" s="137"/>
      <c r="H15" s="135"/>
      <c r="I15" s="137"/>
    </row>
    <row r="16" spans="1:9" s="121" customFormat="1" ht="14.25">
      <c r="A16" s="134"/>
      <c r="B16" s="134"/>
      <c r="C16" s="139" t="s">
        <v>54</v>
      </c>
      <c r="D16" s="135"/>
      <c r="E16" s="140">
        <v>109000</v>
      </c>
      <c r="F16" s="135"/>
      <c r="G16" s="140">
        <v>94285</v>
      </c>
      <c r="H16" s="135"/>
      <c r="I16" s="140">
        <v>110000</v>
      </c>
    </row>
    <row r="17" spans="1:9" s="121" customFormat="1" ht="14.25">
      <c r="A17" s="134"/>
      <c r="B17" s="134"/>
      <c r="C17" s="139" t="s">
        <v>55</v>
      </c>
      <c r="D17" s="135"/>
      <c r="E17" s="140">
        <v>50000</v>
      </c>
      <c r="F17" s="135"/>
      <c r="G17" s="140">
        <v>52127</v>
      </c>
      <c r="H17" s="135"/>
      <c r="I17" s="140">
        <v>50000</v>
      </c>
    </row>
    <row r="18" spans="1:9" s="121" customFormat="1" ht="14.25">
      <c r="A18" s="134"/>
      <c r="B18" s="134"/>
      <c r="C18" s="139" t="s">
        <v>56</v>
      </c>
      <c r="D18" s="135"/>
      <c r="E18" s="140">
        <v>41200</v>
      </c>
      <c r="F18" s="135"/>
      <c r="G18" s="140">
        <v>26617</v>
      </c>
      <c r="H18" s="135"/>
      <c r="I18" s="140">
        <v>41200</v>
      </c>
    </row>
    <row r="19" spans="1:9" s="121" customFormat="1" ht="14.25">
      <c r="A19" s="134"/>
      <c r="B19" s="134"/>
      <c r="C19" s="139"/>
      <c r="D19" s="135"/>
      <c r="E19" s="140"/>
      <c r="F19" s="135"/>
      <c r="G19" s="140"/>
      <c r="H19" s="135"/>
      <c r="I19" s="140"/>
    </row>
    <row r="20" spans="1:9" s="121" customFormat="1" ht="14.25">
      <c r="A20" s="134"/>
      <c r="B20" s="137"/>
      <c r="C20" s="137"/>
      <c r="D20" s="135"/>
      <c r="E20" s="137"/>
      <c r="F20" s="135"/>
      <c r="G20" s="137"/>
      <c r="H20" s="135"/>
      <c r="I20" s="137"/>
    </row>
    <row r="21" spans="1:9" s="121" customFormat="1" ht="15">
      <c r="A21" s="134"/>
      <c r="B21" s="138" t="s">
        <v>57</v>
      </c>
      <c r="C21" s="134"/>
      <c r="D21" s="135"/>
      <c r="E21" s="137"/>
      <c r="F21" s="135"/>
      <c r="G21" s="137"/>
      <c r="H21" s="135"/>
      <c r="I21" s="137"/>
    </row>
    <row r="22" spans="1:9" s="121" customFormat="1" ht="14.25">
      <c r="A22" s="134"/>
      <c r="B22" s="134"/>
      <c r="C22" s="139" t="s">
        <v>58</v>
      </c>
      <c r="D22" s="135"/>
      <c r="E22" s="140">
        <f>248000+280226+373332</f>
        <v>901558</v>
      </c>
      <c r="F22" s="135"/>
      <c r="G22" s="140">
        <v>909665</v>
      </c>
      <c r="H22" s="135"/>
      <c r="I22" s="140">
        <f>290000+295328+371474</f>
        <v>956802</v>
      </c>
    </row>
    <row r="23" spans="1:9" s="121" customFormat="1" ht="14.25">
      <c r="A23" s="134"/>
      <c r="B23" s="134"/>
      <c r="C23" s="139" t="s">
        <v>59</v>
      </c>
      <c r="D23" s="135"/>
      <c r="E23" s="140"/>
      <c r="F23" s="135"/>
      <c r="G23" s="140">
        <v>140</v>
      </c>
      <c r="H23" s="135"/>
      <c r="I23" s="140">
        <v>200000</v>
      </c>
    </row>
    <row r="24" spans="1:9" s="121" customFormat="1" ht="14.25">
      <c r="A24" s="134"/>
      <c r="B24" s="134"/>
      <c r="C24" s="139"/>
      <c r="D24" s="135"/>
      <c r="E24" s="140"/>
      <c r="F24" s="135"/>
      <c r="G24" s="140"/>
      <c r="H24" s="135"/>
      <c r="I24" s="140"/>
    </row>
    <row r="25" spans="1:9" s="121" customFormat="1" ht="14.25">
      <c r="A25" s="134"/>
      <c r="B25" s="134"/>
      <c r="C25" s="139"/>
      <c r="D25" s="135"/>
      <c r="E25" s="140"/>
      <c r="F25" s="135"/>
      <c r="G25" s="140"/>
      <c r="H25" s="135"/>
      <c r="I25" s="140"/>
    </row>
    <row r="26" spans="1:9" s="121" customFormat="1" ht="14.25">
      <c r="A26" s="134"/>
      <c r="B26" s="134"/>
      <c r="C26" s="134"/>
      <c r="D26" s="135"/>
      <c r="E26" s="137"/>
      <c r="F26" s="135"/>
      <c r="G26" s="141"/>
      <c r="H26" s="135"/>
      <c r="I26" s="137"/>
    </row>
    <row r="27" spans="1:9" s="121" customFormat="1" ht="15">
      <c r="A27" s="134"/>
      <c r="B27" s="138" t="s">
        <v>60</v>
      </c>
      <c r="C27" s="134"/>
      <c r="D27" s="135"/>
      <c r="E27" s="137"/>
      <c r="F27" s="135"/>
      <c r="G27" s="137"/>
      <c r="H27" s="135"/>
      <c r="I27" s="137"/>
    </row>
    <row r="28" spans="1:9" s="121" customFormat="1" ht="14.25">
      <c r="A28" s="134"/>
      <c r="B28" s="134"/>
      <c r="C28" s="139"/>
      <c r="D28" s="135"/>
      <c r="E28" s="140">
        <f>190000+2000+1500+100+10000+1500</f>
        <v>205100</v>
      </c>
      <c r="F28" s="135"/>
      <c r="G28" s="140">
        <v>199425</v>
      </c>
      <c r="H28" s="135"/>
      <c r="I28" s="140">
        <f>185000+2000+1500+100+10000+1500</f>
        <v>200100</v>
      </c>
    </row>
    <row r="29" spans="1:9" s="121" customFormat="1" ht="14.25">
      <c r="A29" s="134"/>
      <c r="B29" s="134"/>
      <c r="C29" s="139"/>
      <c r="D29" s="135"/>
      <c r="E29" s="140"/>
      <c r="F29" s="135"/>
      <c r="G29" s="140"/>
      <c r="H29" s="135"/>
      <c r="I29" s="140"/>
    </row>
    <row r="30" spans="1:9" s="121" customFormat="1" ht="14.25">
      <c r="A30" s="134"/>
      <c r="B30" s="134"/>
      <c r="C30" s="139"/>
      <c r="D30" s="135"/>
      <c r="E30" s="140"/>
      <c r="F30" s="135"/>
      <c r="G30" s="140"/>
      <c r="H30" s="135"/>
      <c r="I30" s="140"/>
    </row>
    <row r="31" spans="1:9" s="121" customFormat="1" ht="14.25">
      <c r="A31" s="134"/>
      <c r="B31" s="134"/>
      <c r="C31" s="139"/>
      <c r="D31" s="135"/>
      <c r="E31" s="140"/>
      <c r="F31" s="135"/>
      <c r="G31" s="140"/>
      <c r="H31" s="135"/>
      <c r="I31" s="140"/>
    </row>
    <row r="32" spans="1:9" s="121" customFormat="1" ht="14.25">
      <c r="A32" s="134"/>
      <c r="B32" s="134"/>
      <c r="C32" s="134"/>
      <c r="D32" s="135"/>
      <c r="E32" s="137"/>
      <c r="F32" s="135"/>
      <c r="G32" s="137"/>
      <c r="H32" s="135"/>
      <c r="I32" s="137"/>
    </row>
    <row r="33" spans="1:9" s="121" customFormat="1" ht="15">
      <c r="A33" s="134"/>
      <c r="B33" s="138" t="s">
        <v>61</v>
      </c>
      <c r="C33" s="134"/>
      <c r="D33" s="135"/>
      <c r="E33" s="137"/>
      <c r="F33" s="135"/>
      <c r="G33" s="137"/>
      <c r="H33" s="135"/>
      <c r="I33" s="137"/>
    </row>
    <row r="34" spans="1:9" s="121" customFormat="1" ht="14.25">
      <c r="A34" s="134"/>
      <c r="B34" s="134"/>
      <c r="C34" s="139" t="s">
        <v>62</v>
      </c>
      <c r="D34" s="135"/>
      <c r="E34" s="140">
        <f>60000+700+2000+2000+1000+6000+5000+1700+1000+25000+3000</f>
        <v>107400</v>
      </c>
      <c r="F34" s="135"/>
      <c r="G34" s="140">
        <v>84751</v>
      </c>
      <c r="H34" s="135"/>
      <c r="I34" s="140">
        <f>60000+700+2000+2000+800+6000+5000+1500+500+20000+3000</f>
        <v>101500</v>
      </c>
    </row>
    <row r="35" spans="1:9" s="121" customFormat="1" ht="14.25">
      <c r="A35" s="134"/>
      <c r="B35" s="134"/>
      <c r="C35" s="139" t="s">
        <v>63</v>
      </c>
      <c r="D35" s="135"/>
      <c r="E35" s="140">
        <f>2500+2000</f>
        <v>4500</v>
      </c>
      <c r="F35" s="135"/>
      <c r="G35" s="140">
        <f>2666+311+1800</f>
        <v>4777</v>
      </c>
      <c r="H35" s="135"/>
      <c r="I35" s="140">
        <f>2500+1500</f>
        <v>4000</v>
      </c>
    </row>
    <row r="36" spans="1:9" s="121" customFormat="1" ht="14.25">
      <c r="A36" s="134"/>
      <c r="B36" s="134"/>
      <c r="C36" s="139" t="s">
        <v>64</v>
      </c>
      <c r="D36" s="135"/>
      <c r="E36" s="140">
        <f>3500+2000+18000</f>
        <v>23500</v>
      </c>
      <c r="F36" s="135"/>
      <c r="G36" s="140">
        <f>2723+10000</f>
        <v>12723</v>
      </c>
      <c r="H36" s="135"/>
      <c r="I36" s="140">
        <f>2000+18000+3500</f>
        <v>23500</v>
      </c>
    </row>
    <row r="37" spans="1:9" s="121" customFormat="1" ht="14.25">
      <c r="A37" s="134"/>
      <c r="B37" s="134"/>
      <c r="C37" s="139"/>
      <c r="D37" s="135"/>
      <c r="E37" s="140"/>
      <c r="F37" s="135"/>
      <c r="G37" s="140"/>
      <c r="H37" s="135"/>
      <c r="I37" s="140"/>
    </row>
    <row r="38" spans="1:9" s="121" customFormat="1" ht="14.25">
      <c r="A38" s="134"/>
      <c r="B38" s="134"/>
      <c r="C38" s="134"/>
      <c r="D38" s="135"/>
      <c r="E38" s="137"/>
      <c r="F38" s="135"/>
      <c r="G38" s="137"/>
      <c r="H38" s="135"/>
      <c r="I38" s="137"/>
    </row>
    <row r="39" spans="1:9" s="121" customFormat="1" ht="15">
      <c r="A39" s="134"/>
      <c r="B39" s="138" t="s">
        <v>65</v>
      </c>
      <c r="C39" s="134"/>
      <c r="D39" s="135"/>
      <c r="E39" s="137"/>
      <c r="F39" s="135"/>
      <c r="G39" s="137"/>
      <c r="H39" s="135"/>
      <c r="I39" s="137"/>
    </row>
    <row r="40" spans="1:9" s="121" customFormat="1" ht="14.25">
      <c r="A40" s="134"/>
      <c r="B40" s="134"/>
      <c r="C40" s="139"/>
      <c r="D40" s="135"/>
      <c r="E40" s="140">
        <v>6000</v>
      </c>
      <c r="F40" s="135"/>
      <c r="G40" s="140">
        <v>35118</v>
      </c>
      <c r="H40" s="135"/>
      <c r="I40" s="140">
        <v>20000</v>
      </c>
    </row>
    <row r="41" spans="1:9" s="121" customFormat="1" ht="14.25">
      <c r="A41" s="134"/>
      <c r="B41" s="134"/>
      <c r="C41" s="139"/>
      <c r="D41" s="135"/>
      <c r="E41" s="140"/>
      <c r="F41" s="135"/>
      <c r="G41" s="140"/>
      <c r="H41" s="135"/>
      <c r="I41" s="140"/>
    </row>
    <row r="42" spans="1:9" s="121" customFormat="1" ht="14.25">
      <c r="A42" s="134"/>
      <c r="B42" s="134"/>
      <c r="C42" s="134"/>
      <c r="D42" s="135"/>
      <c r="E42" s="137"/>
      <c r="F42" s="135"/>
      <c r="G42" s="137"/>
      <c r="H42" s="135"/>
      <c r="I42" s="137"/>
    </row>
    <row r="43" spans="1:9" s="121" customFormat="1" ht="15">
      <c r="A43" s="134"/>
      <c r="B43" s="138" t="s">
        <v>66</v>
      </c>
      <c r="C43" s="134"/>
      <c r="D43" s="135"/>
      <c r="E43" s="137"/>
      <c r="F43" s="135"/>
      <c r="G43" s="137"/>
      <c r="H43" s="135"/>
      <c r="I43" s="137"/>
    </row>
    <row r="44" spans="1:9" s="121" customFormat="1" ht="14.25">
      <c r="A44" s="134"/>
      <c r="B44" s="134"/>
      <c r="C44" s="139"/>
      <c r="D44" s="135"/>
      <c r="E44" s="140"/>
      <c r="F44" s="135"/>
      <c r="G44" s="140"/>
      <c r="H44" s="135"/>
      <c r="I44" s="140"/>
    </row>
    <row r="45" spans="1:9" s="121" customFormat="1" ht="14.25">
      <c r="A45" s="134"/>
      <c r="B45" s="134"/>
      <c r="C45" s="139"/>
      <c r="D45" s="135"/>
      <c r="E45" s="140"/>
      <c r="F45" s="135"/>
      <c r="G45" s="140"/>
      <c r="H45" s="135"/>
      <c r="I45" s="140"/>
    </row>
    <row r="46" spans="1:9" s="121" customFormat="1" ht="14.25">
      <c r="A46" s="134"/>
      <c r="B46" s="134"/>
      <c r="C46" s="134"/>
      <c r="D46" s="135"/>
      <c r="E46" s="137"/>
      <c r="F46" s="135"/>
      <c r="G46" s="137"/>
      <c r="H46" s="135"/>
      <c r="I46" s="137"/>
    </row>
    <row r="47" spans="1:9" s="121" customFormat="1" ht="15">
      <c r="A47" s="134"/>
      <c r="B47" s="138" t="s">
        <v>67</v>
      </c>
      <c r="C47" s="134"/>
      <c r="D47" s="135"/>
      <c r="E47" s="137"/>
      <c r="F47" s="135"/>
      <c r="G47" s="137"/>
      <c r="H47" s="135"/>
      <c r="I47" s="137"/>
    </row>
    <row r="48" spans="1:9" s="121" customFormat="1" ht="14.25">
      <c r="A48" s="134"/>
      <c r="B48" s="134"/>
      <c r="C48" s="142" t="s">
        <v>68</v>
      </c>
      <c r="D48" s="143"/>
      <c r="E48" s="140"/>
      <c r="F48" s="143"/>
      <c r="G48" s="140"/>
      <c r="H48" s="135"/>
      <c r="I48" s="140"/>
    </row>
    <row r="49" spans="1:10" s="121" customFormat="1" ht="14.25">
      <c r="A49" s="134"/>
      <c r="B49" s="134"/>
      <c r="C49" s="139"/>
      <c r="D49" s="135"/>
      <c r="E49" s="140"/>
      <c r="F49" s="135"/>
      <c r="G49" s="140"/>
      <c r="H49" s="135"/>
      <c r="I49" s="140"/>
    </row>
    <row r="50" spans="1:10" s="121" customFormat="1" ht="14.25">
      <c r="A50" s="134"/>
      <c r="B50" s="134"/>
      <c r="C50" s="134"/>
      <c r="D50" s="135"/>
      <c r="E50" s="137"/>
      <c r="F50" s="135"/>
      <c r="G50" s="137"/>
      <c r="H50" s="135"/>
      <c r="I50" s="137"/>
    </row>
    <row r="51" spans="1:10" s="121" customFormat="1" ht="15">
      <c r="A51" s="134"/>
      <c r="B51" s="138" t="s">
        <v>69</v>
      </c>
      <c r="C51" s="134"/>
      <c r="D51" s="135"/>
      <c r="E51" s="137"/>
      <c r="F51" s="135"/>
      <c r="G51" s="137"/>
      <c r="H51" s="135"/>
      <c r="I51" s="137"/>
    </row>
    <row r="52" spans="1:10" s="121" customFormat="1" ht="14.25">
      <c r="A52" s="134"/>
      <c r="B52" s="134"/>
      <c r="C52" s="139" t="s">
        <v>70</v>
      </c>
      <c r="D52" s="143"/>
      <c r="E52" s="140">
        <f>600+5000+300+1200+10200</f>
        <v>17300</v>
      </c>
      <c r="F52" s="143"/>
      <c r="G52" s="140">
        <f>3500+385+38784+207</f>
        <v>42876</v>
      </c>
      <c r="H52" s="135"/>
      <c r="I52" s="140">
        <f>600+5000+300</f>
        <v>5900</v>
      </c>
    </row>
    <row r="53" spans="1:10" s="121" customFormat="1" ht="14.25">
      <c r="A53" s="134"/>
      <c r="B53" s="134"/>
      <c r="C53" s="139" t="s">
        <v>71</v>
      </c>
      <c r="D53" s="143"/>
      <c r="E53" s="140">
        <v>8000</v>
      </c>
      <c r="F53" s="143"/>
      <c r="G53" s="140">
        <v>8896</v>
      </c>
      <c r="H53" s="135"/>
      <c r="I53" s="140">
        <v>9800</v>
      </c>
    </row>
    <row r="54" spans="1:10" s="121" customFormat="1" ht="14.25">
      <c r="A54" s="134"/>
      <c r="B54" s="134"/>
      <c r="C54" s="139" t="s">
        <v>72</v>
      </c>
      <c r="D54" s="143"/>
      <c r="E54" s="140">
        <v>1300000</v>
      </c>
      <c r="F54" s="143"/>
      <c r="G54" s="140">
        <v>298268</v>
      </c>
      <c r="H54" s="135"/>
      <c r="I54" s="140">
        <v>1300000</v>
      </c>
    </row>
    <row r="55" spans="1:10" s="121" customFormat="1" ht="14.25">
      <c r="A55" s="134"/>
      <c r="B55" s="134"/>
      <c r="C55" s="139" t="s">
        <v>73</v>
      </c>
      <c r="D55" s="143"/>
      <c r="E55" s="140">
        <v>50000</v>
      </c>
      <c r="F55" s="143"/>
      <c r="G55" s="140">
        <v>0</v>
      </c>
      <c r="H55" s="135"/>
      <c r="I55" s="140">
        <v>0</v>
      </c>
    </row>
    <row r="56" spans="1:10" s="121" customFormat="1" ht="14.25">
      <c r="A56" s="134"/>
      <c r="B56" s="134"/>
      <c r="C56" s="139" t="s">
        <v>74</v>
      </c>
      <c r="D56" s="143"/>
      <c r="E56" s="140">
        <v>800</v>
      </c>
      <c r="F56" s="143"/>
      <c r="G56" s="140">
        <v>640</v>
      </c>
      <c r="H56" s="135"/>
      <c r="I56" s="140">
        <v>800</v>
      </c>
    </row>
    <row r="57" spans="1:10" s="121" customFormat="1" ht="14.25">
      <c r="A57" s="134"/>
      <c r="B57" s="134"/>
      <c r="C57" s="139" t="s">
        <v>75</v>
      </c>
      <c r="D57" s="143"/>
      <c r="E57" s="140">
        <v>1200</v>
      </c>
      <c r="F57" s="143"/>
      <c r="G57" s="140">
        <v>1205</v>
      </c>
      <c r="H57" s="135"/>
      <c r="I57" s="140">
        <v>1200</v>
      </c>
    </row>
    <row r="58" spans="1:10" s="121" customFormat="1" ht="14.25">
      <c r="A58" s="134"/>
      <c r="B58" s="134"/>
      <c r="C58" s="139"/>
      <c r="D58" s="143"/>
      <c r="E58" s="140"/>
      <c r="F58" s="143"/>
      <c r="G58" s="140">
        <v>0</v>
      </c>
      <c r="H58" s="135"/>
      <c r="I58" s="140">
        <v>0</v>
      </c>
    </row>
    <row r="59" spans="1:10" s="121" customFormat="1" ht="14.25">
      <c r="A59" s="134"/>
      <c r="B59" s="134"/>
      <c r="C59" s="139"/>
      <c r="D59" s="143"/>
      <c r="E59" s="140"/>
      <c r="F59" s="143"/>
      <c r="G59" s="140"/>
      <c r="H59" s="135"/>
      <c r="I59" s="140"/>
    </row>
    <row r="60" spans="1:10" s="121" customFormat="1" ht="14.25">
      <c r="A60" s="134"/>
      <c r="B60" s="134"/>
      <c r="C60" s="139"/>
      <c r="D60" s="135"/>
      <c r="E60" s="140"/>
      <c r="F60" s="135"/>
      <c r="G60" s="140"/>
      <c r="H60" s="135"/>
      <c r="I60" s="140"/>
    </row>
    <row r="61" spans="1:10" s="121" customFormat="1" ht="14.25">
      <c r="A61" s="134"/>
      <c r="B61" s="134"/>
      <c r="C61" s="139"/>
      <c r="D61" s="135"/>
      <c r="E61" s="140"/>
      <c r="F61" s="135"/>
      <c r="G61" s="140"/>
      <c r="H61" s="135"/>
      <c r="I61" s="140"/>
    </row>
    <row r="62" spans="1:10" s="121" customFormat="1" ht="14.25">
      <c r="A62" s="134"/>
      <c r="B62" s="134"/>
      <c r="C62" s="139"/>
      <c r="D62" s="135"/>
      <c r="E62" s="140"/>
      <c r="F62" s="135"/>
      <c r="G62" s="140"/>
      <c r="H62" s="135"/>
      <c r="I62" s="140"/>
    </row>
    <row r="63" spans="1:10" s="121" customFormat="1" ht="14.25">
      <c r="A63" s="134"/>
      <c r="B63" s="134"/>
      <c r="C63" s="144"/>
      <c r="D63" s="135"/>
      <c r="E63" s="145"/>
      <c r="F63" s="145"/>
      <c r="G63" s="145"/>
      <c r="H63" s="145"/>
      <c r="I63" s="145"/>
      <c r="J63" s="146"/>
    </row>
    <row r="64" spans="1:10" s="121" customFormat="1" ht="15">
      <c r="A64" s="134"/>
      <c r="B64" s="134"/>
      <c r="C64" s="124" t="s">
        <v>76</v>
      </c>
      <c r="D64" s="143" t="s">
        <v>52</v>
      </c>
      <c r="E64" s="147">
        <f>SUM(E10:E62)</f>
        <v>4175558</v>
      </c>
      <c r="F64" s="135" t="s">
        <v>52</v>
      </c>
      <c r="G64" s="147">
        <f>SUM(G10:G62)</f>
        <v>3114268</v>
      </c>
      <c r="H64" s="135" t="s">
        <v>52</v>
      </c>
      <c r="I64" s="147">
        <f>SUM(I10:I62)</f>
        <v>4374802</v>
      </c>
      <c r="J64" s="146"/>
    </row>
    <row r="65" spans="1:20" s="121" customFormat="1" ht="13.5" customHeight="1">
      <c r="A65" s="134"/>
      <c r="B65" s="134"/>
      <c r="C65" s="124"/>
      <c r="D65" s="143"/>
      <c r="E65" s="145"/>
      <c r="F65" s="135"/>
      <c r="G65" s="145"/>
      <c r="H65" s="135"/>
      <c r="I65" s="145"/>
      <c r="J65" s="146"/>
    </row>
    <row r="66" spans="1:20" s="121" customFormat="1" ht="30" customHeight="1">
      <c r="A66" s="134"/>
      <c r="B66" s="148" t="s">
        <v>77</v>
      </c>
      <c r="C66" s="149" t="s">
        <v>78</v>
      </c>
      <c r="D66" s="149"/>
      <c r="E66" s="149"/>
      <c r="F66" s="149"/>
      <c r="G66" s="149"/>
      <c r="H66" s="149"/>
      <c r="I66" s="149"/>
      <c r="J66" s="146"/>
    </row>
    <row r="67" spans="1:20" s="121" customFormat="1" ht="18" customHeight="1">
      <c r="A67" s="150" t="s">
        <v>79</v>
      </c>
      <c r="B67" s="134"/>
      <c r="C67" s="134"/>
      <c r="D67" s="135"/>
      <c r="E67" s="137"/>
      <c r="F67" s="135"/>
      <c r="G67" s="137"/>
      <c r="H67" s="135"/>
      <c r="I67" s="137"/>
      <c r="J67" s="146"/>
    </row>
    <row r="68" spans="1:20" s="121" customFormat="1" ht="8.1" customHeight="1">
      <c r="A68" s="151"/>
      <c r="B68" s="134"/>
      <c r="C68" s="134"/>
      <c r="D68" s="135"/>
      <c r="E68" s="137"/>
      <c r="F68" s="135"/>
      <c r="G68" s="137"/>
      <c r="H68" s="135"/>
      <c r="I68" s="137"/>
      <c r="J68" s="146"/>
    </row>
    <row r="69" spans="1:20" s="121" customFormat="1" ht="13.5" customHeight="1">
      <c r="A69" s="134"/>
      <c r="B69" s="138"/>
      <c r="C69" s="134"/>
      <c r="D69" s="135"/>
      <c r="E69" s="137"/>
      <c r="F69" s="135"/>
      <c r="G69" s="137"/>
      <c r="H69" s="135"/>
      <c r="I69" s="137"/>
      <c r="J69" s="146"/>
    </row>
    <row r="70" spans="1:20" s="121" customFormat="1" ht="13.5" customHeight="1">
      <c r="A70" s="134"/>
      <c r="B70" s="134"/>
      <c r="C70" s="139" t="s">
        <v>80</v>
      </c>
      <c r="D70" s="143" t="s">
        <v>52</v>
      </c>
      <c r="E70" s="140">
        <v>1192008</v>
      </c>
      <c r="F70" s="143" t="s">
        <v>52</v>
      </c>
      <c r="G70" s="140">
        <v>1171493</v>
      </c>
      <c r="H70" s="143" t="s">
        <v>52</v>
      </c>
      <c r="I70" s="140">
        <v>1101867</v>
      </c>
    </row>
    <row r="71" spans="1:20" s="121" customFormat="1" ht="13.5" customHeight="1">
      <c r="A71" s="134"/>
      <c r="B71" s="134"/>
      <c r="C71" s="139"/>
      <c r="D71" s="135"/>
      <c r="E71" s="140"/>
      <c r="F71" s="135"/>
      <c r="G71" s="140"/>
      <c r="H71" s="135"/>
      <c r="I71" s="140"/>
    </row>
    <row r="72" spans="1:20" s="121" customFormat="1" ht="13.5" customHeight="1">
      <c r="A72" s="134"/>
      <c r="B72" s="134"/>
      <c r="C72" s="139"/>
      <c r="D72" s="135"/>
      <c r="E72" s="140"/>
      <c r="F72" s="135"/>
      <c r="G72" s="140"/>
      <c r="H72" s="135"/>
      <c r="I72" s="140"/>
    </row>
    <row r="73" spans="1:20" s="121" customFormat="1" ht="13.5" customHeight="1">
      <c r="A73" s="134"/>
      <c r="B73" s="134"/>
      <c r="C73" s="139"/>
      <c r="D73" s="135"/>
      <c r="E73" s="140"/>
      <c r="F73" s="135"/>
      <c r="G73" s="140"/>
      <c r="H73" s="135"/>
      <c r="I73" s="140"/>
    </row>
    <row r="74" spans="1:20" s="121" customFormat="1" ht="13.5" customHeight="1">
      <c r="A74" s="134"/>
      <c r="B74" s="134"/>
      <c r="C74" s="124"/>
      <c r="D74" s="143" t="s">
        <v>52</v>
      </c>
      <c r="E74" s="147">
        <f>SUM(E70:E73)</f>
        <v>1192008</v>
      </c>
      <c r="F74" s="143" t="s">
        <v>52</v>
      </c>
      <c r="G74" s="147">
        <f>SUM(G70:G73)</f>
        <v>1171493</v>
      </c>
      <c r="H74" s="143" t="s">
        <v>52</v>
      </c>
      <c r="I74" s="147">
        <f>SUM(I70:I73)</f>
        <v>1101867</v>
      </c>
    </row>
    <row r="75" spans="1:20" s="121" customFormat="1" ht="8.1" customHeight="1">
      <c r="A75" s="134"/>
      <c r="B75" s="134"/>
      <c r="C75" s="134"/>
      <c r="D75" s="135"/>
      <c r="E75" s="137"/>
      <c r="F75" s="135"/>
      <c r="G75" s="137"/>
      <c r="H75" s="135"/>
      <c r="I75" s="137"/>
    </row>
    <row r="76" spans="1:20" s="121" customFormat="1" ht="13.5" customHeight="1">
      <c r="A76" s="134"/>
      <c r="B76" s="138"/>
      <c r="C76" s="134"/>
      <c r="D76" s="135"/>
      <c r="E76" s="137"/>
      <c r="F76" s="135"/>
      <c r="G76" s="137"/>
      <c r="H76" s="135"/>
      <c r="I76" s="137"/>
      <c r="P76" s="152"/>
      <c r="R76" s="152"/>
      <c r="T76" s="152"/>
    </row>
    <row r="77" spans="1:20" s="121" customFormat="1" ht="13.5" customHeight="1">
      <c r="A77" s="134"/>
      <c r="B77" s="134"/>
      <c r="C77" s="139" t="s">
        <v>81</v>
      </c>
      <c r="D77" s="143" t="s">
        <v>52</v>
      </c>
      <c r="E77" s="140">
        <v>181736</v>
      </c>
      <c r="F77" s="143" t="s">
        <v>52</v>
      </c>
      <c r="G77" s="140">
        <v>40993</v>
      </c>
      <c r="H77" s="143" t="s">
        <v>52</v>
      </c>
      <c r="I77" s="140">
        <v>181736</v>
      </c>
      <c r="P77" s="152"/>
      <c r="R77" s="152"/>
      <c r="T77" s="152"/>
    </row>
    <row r="78" spans="1:20" s="121" customFormat="1" ht="13.5" customHeight="1">
      <c r="A78" s="134"/>
      <c r="B78" s="134"/>
      <c r="C78" s="139" t="s">
        <v>82</v>
      </c>
      <c r="D78" s="135"/>
      <c r="E78" s="140">
        <v>95000</v>
      </c>
      <c r="F78" s="135"/>
      <c r="G78" s="140">
        <v>119110</v>
      </c>
      <c r="H78" s="135"/>
      <c r="I78" s="140">
        <v>120000</v>
      </c>
      <c r="P78" s="152"/>
      <c r="R78" s="152"/>
      <c r="T78" s="152"/>
    </row>
    <row r="79" spans="1:20" s="121" customFormat="1" ht="13.5" customHeight="1">
      <c r="A79" s="134"/>
      <c r="B79" s="134"/>
      <c r="C79" s="139" t="s">
        <v>83</v>
      </c>
      <c r="D79" s="135"/>
      <c r="E79" s="140">
        <v>245000</v>
      </c>
      <c r="F79" s="135"/>
      <c r="G79" s="140"/>
      <c r="H79" s="135"/>
      <c r="I79" s="140">
        <v>245000</v>
      </c>
      <c r="P79" s="152"/>
      <c r="R79" s="152"/>
      <c r="T79" s="152"/>
    </row>
    <row r="80" spans="1:20" s="121" customFormat="1" ht="13.5" customHeight="1">
      <c r="A80" s="134"/>
      <c r="B80" s="134"/>
      <c r="C80" s="139"/>
      <c r="D80" s="135"/>
      <c r="E80" s="140"/>
      <c r="F80" s="135"/>
      <c r="G80" s="140"/>
      <c r="H80" s="135"/>
      <c r="I80" s="140"/>
      <c r="P80" s="152"/>
      <c r="R80" s="152"/>
      <c r="T80" s="152"/>
    </row>
    <row r="81" spans="1:20" s="121" customFormat="1" ht="13.5" customHeight="1">
      <c r="A81" s="134"/>
      <c r="B81" s="134"/>
      <c r="C81" s="124"/>
      <c r="D81" s="143" t="s">
        <v>52</v>
      </c>
      <c r="E81" s="147">
        <f>SUM(E77:E80)</f>
        <v>521736</v>
      </c>
      <c r="F81" s="143" t="s">
        <v>52</v>
      </c>
      <c r="G81" s="147">
        <f>SUM(G77:G80)</f>
        <v>160103</v>
      </c>
      <c r="H81" s="143" t="s">
        <v>52</v>
      </c>
      <c r="I81" s="147">
        <f>SUM(I77:I80)</f>
        <v>546736</v>
      </c>
    </row>
    <row r="82" spans="1:20" s="121" customFormat="1" ht="8.1" customHeight="1">
      <c r="A82" s="134"/>
      <c r="B82" s="134"/>
      <c r="C82" s="134"/>
      <c r="D82" s="135"/>
      <c r="E82" s="137"/>
      <c r="F82" s="135"/>
      <c r="G82" s="137"/>
      <c r="H82" s="135"/>
      <c r="I82" s="137"/>
      <c r="P82" s="153"/>
      <c r="Q82" s="154"/>
      <c r="R82" s="153"/>
      <c r="S82" s="154"/>
      <c r="T82" s="153"/>
    </row>
    <row r="83" spans="1:20" s="121" customFormat="1" ht="13.5" customHeight="1">
      <c r="A83" s="134"/>
      <c r="B83" s="134"/>
      <c r="C83" s="134"/>
      <c r="D83" s="135"/>
      <c r="E83" s="137"/>
      <c r="F83" s="135"/>
      <c r="G83" s="137"/>
      <c r="H83" s="135"/>
      <c r="I83" s="137"/>
    </row>
    <row r="84" spans="1:20" s="121" customFormat="1" ht="13.5" customHeight="1">
      <c r="A84" s="134"/>
      <c r="B84" s="134"/>
      <c r="C84" s="139" t="s">
        <v>84</v>
      </c>
      <c r="D84" s="135" t="s">
        <v>52</v>
      </c>
      <c r="E84" s="140">
        <v>51890</v>
      </c>
      <c r="F84" s="135" t="s">
        <v>52</v>
      </c>
      <c r="G84" s="140">
        <f>48536+4044</f>
        <v>52580</v>
      </c>
      <c r="H84" s="135" t="s">
        <v>52</v>
      </c>
      <c r="I84" s="140">
        <v>56045</v>
      </c>
    </row>
    <row r="85" spans="1:20" s="121" customFormat="1" ht="13.5" customHeight="1">
      <c r="A85" s="134"/>
      <c r="B85" s="134"/>
      <c r="C85" s="139" t="s">
        <v>85</v>
      </c>
      <c r="D85" s="135"/>
      <c r="E85" s="140">
        <v>210000</v>
      </c>
      <c r="F85" s="135"/>
      <c r="G85" s="140">
        <v>70578</v>
      </c>
      <c r="H85" s="135"/>
      <c r="I85" s="140">
        <v>210000</v>
      </c>
    </row>
    <row r="86" spans="1:20" s="121" customFormat="1" ht="13.5" customHeight="1">
      <c r="A86" s="134"/>
      <c r="B86" s="134"/>
      <c r="C86" s="139" t="s">
        <v>86</v>
      </c>
      <c r="D86" s="135"/>
      <c r="E86" s="140">
        <v>152300</v>
      </c>
      <c r="F86" s="135"/>
      <c r="G86" s="140"/>
      <c r="H86" s="135"/>
      <c r="I86" s="140">
        <v>152300</v>
      </c>
    </row>
    <row r="87" spans="1:20" s="121" customFormat="1" ht="13.5" customHeight="1">
      <c r="A87" s="134"/>
      <c r="B87" s="134"/>
      <c r="C87" s="139"/>
      <c r="D87" s="135"/>
      <c r="E87" s="140"/>
      <c r="F87" s="135"/>
      <c r="G87" s="140"/>
      <c r="H87" s="135"/>
      <c r="I87" s="140"/>
    </row>
    <row r="88" spans="1:20" s="121" customFormat="1" ht="13.5" customHeight="1">
      <c r="A88" s="134"/>
      <c r="B88" s="134"/>
      <c r="C88" s="124"/>
      <c r="D88" s="143" t="s">
        <v>52</v>
      </c>
      <c r="E88" s="147">
        <f>SUM(E84:E87)</f>
        <v>414190</v>
      </c>
      <c r="F88" s="143" t="s">
        <v>52</v>
      </c>
      <c r="G88" s="147">
        <f>SUM(G84:G87)</f>
        <v>123158</v>
      </c>
      <c r="H88" s="143" t="s">
        <v>52</v>
      </c>
      <c r="I88" s="147">
        <f>SUM(I84:I87)</f>
        <v>418345</v>
      </c>
    </row>
    <row r="89" spans="1:20" s="121" customFormat="1" ht="8.1" customHeight="1">
      <c r="A89" s="134"/>
      <c r="B89" s="134"/>
      <c r="C89" s="134"/>
      <c r="D89" s="155"/>
      <c r="E89" s="156"/>
      <c r="F89" s="155"/>
      <c r="G89" s="156"/>
      <c r="H89" s="155"/>
      <c r="I89" s="156"/>
    </row>
    <row r="90" spans="1:20" s="121" customFormat="1" ht="13.5" customHeight="1">
      <c r="A90" s="134"/>
      <c r="B90" s="134"/>
      <c r="C90" s="134"/>
      <c r="D90" s="155"/>
      <c r="E90" s="156"/>
      <c r="F90" s="155"/>
      <c r="G90" s="156"/>
      <c r="H90" s="155"/>
      <c r="I90" s="156"/>
    </row>
    <row r="91" spans="1:20" s="121" customFormat="1" ht="13.5" customHeight="1">
      <c r="A91" s="134"/>
      <c r="B91" s="134"/>
      <c r="C91" s="139" t="s">
        <v>87</v>
      </c>
      <c r="D91" s="135" t="s">
        <v>52</v>
      </c>
      <c r="E91" s="140">
        <v>156000</v>
      </c>
      <c r="F91" s="135" t="s">
        <v>52</v>
      </c>
      <c r="G91" s="140">
        <v>41763</v>
      </c>
      <c r="H91" s="135" t="s">
        <v>52</v>
      </c>
      <c r="I91" s="140">
        <v>128000</v>
      </c>
    </row>
    <row r="92" spans="1:20" s="121" customFormat="1" ht="13.5" customHeight="1">
      <c r="A92" s="134"/>
      <c r="B92" s="134"/>
      <c r="C92" s="139"/>
      <c r="D92" s="135"/>
      <c r="E92" s="140"/>
      <c r="F92" s="135"/>
      <c r="G92" s="140"/>
      <c r="H92" s="135"/>
      <c r="I92" s="140"/>
    </row>
    <row r="93" spans="1:20" s="121" customFormat="1" ht="13.5" customHeight="1">
      <c r="A93" s="134"/>
      <c r="B93" s="134"/>
      <c r="C93" s="139"/>
      <c r="D93" s="135"/>
      <c r="E93" s="140"/>
      <c r="F93" s="135"/>
      <c r="G93" s="140"/>
      <c r="H93" s="135"/>
      <c r="I93" s="140"/>
    </row>
    <row r="94" spans="1:20" s="121" customFormat="1" ht="13.5" customHeight="1">
      <c r="A94" s="134"/>
      <c r="B94" s="134"/>
      <c r="C94" s="139"/>
      <c r="D94" s="135"/>
      <c r="E94" s="140"/>
      <c r="F94" s="135"/>
      <c r="G94" s="140"/>
      <c r="H94" s="135"/>
      <c r="I94" s="140"/>
    </row>
    <row r="95" spans="1:20" s="121" customFormat="1" ht="13.5" customHeight="1">
      <c r="A95" s="134"/>
      <c r="B95" s="134"/>
      <c r="C95" s="124"/>
      <c r="D95" s="143" t="s">
        <v>52</v>
      </c>
      <c r="E95" s="147">
        <f>SUM(E91:E94)</f>
        <v>156000</v>
      </c>
      <c r="F95" s="143" t="s">
        <v>52</v>
      </c>
      <c r="G95" s="147">
        <f>SUM(G91:G94)</f>
        <v>41763</v>
      </c>
      <c r="H95" s="143" t="s">
        <v>52</v>
      </c>
      <c r="I95" s="147">
        <f>SUM(I91:I94)</f>
        <v>128000</v>
      </c>
    </row>
    <row r="96" spans="1:20" s="121" customFormat="1" ht="8.1" customHeight="1">
      <c r="A96" s="134"/>
      <c r="B96" s="134"/>
      <c r="C96" s="134"/>
      <c r="D96" s="135"/>
      <c r="E96" s="137"/>
      <c r="F96" s="135"/>
      <c r="G96" s="137"/>
      <c r="H96" s="135"/>
      <c r="I96" s="137"/>
    </row>
    <row r="97" spans="1:9" s="121" customFormat="1" ht="14.25">
      <c r="A97" s="134"/>
      <c r="B97" s="134"/>
      <c r="C97" s="134"/>
      <c r="D97" s="135"/>
      <c r="E97" s="137"/>
      <c r="F97" s="135"/>
      <c r="G97" s="137"/>
      <c r="H97" s="135"/>
      <c r="I97" s="137"/>
    </row>
    <row r="98" spans="1:9" s="121" customFormat="1" ht="14.25">
      <c r="A98" s="134"/>
      <c r="B98" s="134"/>
      <c r="C98" s="139" t="s">
        <v>88</v>
      </c>
      <c r="D98" s="135" t="s">
        <v>52</v>
      </c>
      <c r="E98" s="140">
        <f>187874-12000</f>
        <v>175874</v>
      </c>
      <c r="F98" s="135" t="s">
        <v>52</v>
      </c>
      <c r="G98" s="140">
        <v>176322</v>
      </c>
      <c r="H98" s="135" t="s">
        <v>52</v>
      </c>
      <c r="I98" s="140">
        <f>217674-20000</f>
        <v>197674</v>
      </c>
    </row>
    <row r="99" spans="1:9" s="121" customFormat="1" ht="14.25">
      <c r="A99" s="134"/>
      <c r="B99" s="134"/>
      <c r="C99" s="139" t="s">
        <v>89</v>
      </c>
      <c r="D99" s="135"/>
      <c r="E99" s="140">
        <f>187935-22000</f>
        <v>165935</v>
      </c>
      <c r="F99" s="135"/>
      <c r="G99" s="140">
        <v>216706</v>
      </c>
      <c r="H99" s="135"/>
      <c r="I99" s="140">
        <f>224733-22000</f>
        <v>202733</v>
      </c>
    </row>
    <row r="100" spans="1:9" s="121" customFormat="1" ht="14.25">
      <c r="A100" s="134"/>
      <c r="B100" s="134"/>
      <c r="C100" s="139"/>
      <c r="D100" s="135"/>
      <c r="E100" s="140"/>
      <c r="F100" s="135"/>
      <c r="G100" s="140"/>
      <c r="H100" s="135"/>
      <c r="I100" s="140"/>
    </row>
    <row r="101" spans="1:9" s="121" customFormat="1" ht="14.25">
      <c r="A101" s="134"/>
      <c r="B101" s="134"/>
      <c r="C101" s="139"/>
      <c r="D101" s="135"/>
      <c r="E101" s="140"/>
      <c r="F101" s="135"/>
      <c r="G101" s="140"/>
      <c r="H101" s="135"/>
      <c r="I101" s="140"/>
    </row>
    <row r="102" spans="1:9" s="121" customFormat="1" ht="15">
      <c r="A102" s="134"/>
      <c r="B102" s="134"/>
      <c r="C102" s="124"/>
      <c r="D102" s="143" t="s">
        <v>52</v>
      </c>
      <c r="E102" s="147">
        <f>SUM(E98:E101)</f>
        <v>341809</v>
      </c>
      <c r="F102" s="143" t="s">
        <v>52</v>
      </c>
      <c r="G102" s="147">
        <f>SUM(G98:G101)</f>
        <v>393028</v>
      </c>
      <c r="H102" s="143" t="s">
        <v>52</v>
      </c>
      <c r="I102" s="147">
        <f>SUM(I98:I101)</f>
        <v>400407</v>
      </c>
    </row>
    <row r="103" spans="1:9" s="121" customFormat="1" ht="14.25">
      <c r="A103" s="134"/>
      <c r="B103" s="134"/>
      <c r="C103" s="134"/>
      <c r="D103" s="135"/>
      <c r="E103" s="137"/>
      <c r="F103" s="135"/>
      <c r="G103" s="137"/>
      <c r="H103" s="135"/>
      <c r="I103" s="137"/>
    </row>
    <row r="104" spans="1:9" s="121" customFormat="1" ht="14.25">
      <c r="A104" s="134"/>
      <c r="B104" s="134"/>
      <c r="C104" s="134"/>
      <c r="D104" s="135"/>
      <c r="E104" s="137"/>
      <c r="F104" s="135"/>
      <c r="G104" s="137"/>
      <c r="H104" s="135"/>
      <c r="I104" s="137"/>
    </row>
    <row r="105" spans="1:9" s="121" customFormat="1" ht="14.25">
      <c r="A105" s="134"/>
      <c r="B105" s="134"/>
      <c r="C105" s="139" t="s">
        <v>90</v>
      </c>
      <c r="D105" s="135" t="s">
        <v>52</v>
      </c>
      <c r="E105" s="140">
        <v>500000</v>
      </c>
      <c r="F105" s="135" t="s">
        <v>52</v>
      </c>
      <c r="G105" s="140">
        <f>24253+70248+70248</f>
        <v>164749</v>
      </c>
      <c r="H105" s="135" t="s">
        <v>52</v>
      </c>
      <c r="I105" s="140">
        <v>500000</v>
      </c>
    </row>
    <row r="106" spans="1:9" s="121" customFormat="1" ht="14.25">
      <c r="A106" s="134"/>
      <c r="B106" s="134"/>
      <c r="C106" s="139"/>
      <c r="D106" s="135"/>
      <c r="E106" s="140"/>
      <c r="F106" s="135"/>
      <c r="G106" s="140"/>
      <c r="H106" s="135"/>
      <c r="I106" s="140"/>
    </row>
    <row r="107" spans="1:9" s="121" customFormat="1" ht="14.25">
      <c r="A107" s="134"/>
      <c r="B107" s="134"/>
      <c r="C107" s="139"/>
      <c r="D107" s="135"/>
      <c r="E107" s="140"/>
      <c r="F107" s="135"/>
      <c r="G107" s="140"/>
      <c r="H107" s="135"/>
      <c r="I107" s="140"/>
    </row>
    <row r="108" spans="1:9" s="121" customFormat="1" ht="14.25">
      <c r="A108" s="134"/>
      <c r="B108" s="134"/>
      <c r="C108" s="139"/>
      <c r="D108" s="135"/>
      <c r="E108" s="140"/>
      <c r="F108" s="135"/>
      <c r="G108" s="140"/>
      <c r="H108" s="135"/>
      <c r="I108" s="140"/>
    </row>
    <row r="109" spans="1:9" s="121" customFormat="1" ht="15">
      <c r="A109" s="134"/>
      <c r="B109" s="134"/>
      <c r="C109" s="124"/>
      <c r="D109" s="143" t="s">
        <v>52</v>
      </c>
      <c r="E109" s="147">
        <f>SUM(E105:E108)</f>
        <v>500000</v>
      </c>
      <c r="F109" s="143" t="s">
        <v>52</v>
      </c>
      <c r="G109" s="147">
        <f>SUM(G105:G108)</f>
        <v>164749</v>
      </c>
      <c r="H109" s="143" t="s">
        <v>52</v>
      </c>
      <c r="I109" s="147">
        <f>SUM(I105:I108)</f>
        <v>500000</v>
      </c>
    </row>
    <row r="110" spans="1:9" s="121" customFormat="1" ht="14.25">
      <c r="A110" s="134"/>
      <c r="B110" s="134"/>
      <c r="C110" s="134"/>
      <c r="D110" s="135"/>
      <c r="E110" s="137"/>
      <c r="F110" s="135"/>
      <c r="G110" s="137"/>
      <c r="H110" s="135"/>
      <c r="I110" s="137"/>
    </row>
    <row r="111" spans="1:9" s="121" customFormat="1" ht="14.25">
      <c r="A111" s="134"/>
      <c r="B111" s="134"/>
      <c r="C111" s="134"/>
      <c r="D111" s="135"/>
      <c r="E111" s="137"/>
      <c r="F111" s="135"/>
      <c r="G111" s="137"/>
      <c r="H111" s="135"/>
      <c r="I111" s="137"/>
    </row>
    <row r="112" spans="1:9" s="121" customFormat="1" ht="14.25">
      <c r="A112" s="134"/>
      <c r="B112" s="134"/>
      <c r="C112" s="139"/>
      <c r="D112" s="143" t="s">
        <v>52</v>
      </c>
      <c r="E112" s="140"/>
      <c r="F112" s="143" t="s">
        <v>52</v>
      </c>
      <c r="G112" s="140"/>
      <c r="H112" s="143" t="s">
        <v>52</v>
      </c>
      <c r="I112" s="140"/>
    </row>
    <row r="113" spans="1:9" s="121" customFormat="1" ht="14.25">
      <c r="A113" s="134"/>
      <c r="B113" s="134"/>
      <c r="C113" s="139"/>
      <c r="D113" s="135"/>
      <c r="E113" s="140"/>
      <c r="F113" s="135"/>
      <c r="G113" s="140"/>
      <c r="H113" s="135"/>
      <c r="I113" s="140"/>
    </row>
    <row r="114" spans="1:9" s="121" customFormat="1" ht="14.25">
      <c r="A114" s="134"/>
      <c r="B114" s="134"/>
      <c r="C114" s="139"/>
      <c r="D114" s="135"/>
      <c r="E114" s="140"/>
      <c r="F114" s="135"/>
      <c r="G114" s="140"/>
      <c r="H114" s="135"/>
      <c r="I114" s="140"/>
    </row>
    <row r="115" spans="1:9" s="121" customFormat="1" ht="14.25">
      <c r="A115" s="134"/>
      <c r="B115" s="134"/>
      <c r="C115" s="139"/>
      <c r="D115" s="135"/>
      <c r="E115" s="140"/>
      <c r="F115" s="135"/>
      <c r="G115" s="140"/>
      <c r="H115" s="135"/>
      <c r="I115" s="140"/>
    </row>
    <row r="116" spans="1:9" s="121" customFormat="1" ht="15">
      <c r="A116" s="134"/>
      <c r="B116" s="134"/>
      <c r="C116" s="124"/>
      <c r="D116" s="143" t="s">
        <v>52</v>
      </c>
      <c r="E116" s="147">
        <f>SUM(E112:E115)</f>
        <v>0</v>
      </c>
      <c r="F116" s="143" t="s">
        <v>52</v>
      </c>
      <c r="G116" s="147">
        <f>SUM(G112:G115)</f>
        <v>0</v>
      </c>
      <c r="H116" s="143" t="s">
        <v>52</v>
      </c>
      <c r="I116" s="147">
        <f>SUM(I112:I115)</f>
        <v>0</v>
      </c>
    </row>
    <row r="117" spans="1:9" s="121" customFormat="1" ht="15">
      <c r="A117" s="134"/>
      <c r="B117" s="134"/>
      <c r="C117" s="124"/>
      <c r="D117" s="143"/>
      <c r="E117" s="145"/>
      <c r="F117" s="143"/>
      <c r="G117" s="145"/>
      <c r="H117" s="143"/>
      <c r="I117" s="145"/>
    </row>
    <row r="118" spans="1:9" s="121" customFormat="1" ht="14.25">
      <c r="A118" s="134"/>
      <c r="B118" s="134"/>
      <c r="C118" s="134"/>
      <c r="D118" s="135"/>
      <c r="E118" s="137"/>
      <c r="F118" s="135"/>
      <c r="G118" s="137"/>
      <c r="H118" s="135"/>
      <c r="I118" s="137"/>
    </row>
    <row r="119" spans="1:9" s="121" customFormat="1" ht="14.25">
      <c r="A119" s="134"/>
      <c r="B119" s="134"/>
      <c r="C119" s="139"/>
      <c r="D119" s="143" t="s">
        <v>52</v>
      </c>
      <c r="E119" s="140"/>
      <c r="F119" s="143" t="s">
        <v>52</v>
      </c>
      <c r="G119" s="140"/>
      <c r="H119" s="143" t="s">
        <v>52</v>
      </c>
      <c r="I119" s="140"/>
    </row>
    <row r="120" spans="1:9" s="121" customFormat="1" ht="14.25">
      <c r="A120" s="134"/>
      <c r="B120" s="134"/>
      <c r="C120" s="139"/>
      <c r="D120" s="135"/>
      <c r="E120" s="140"/>
      <c r="F120" s="135"/>
      <c r="G120" s="140"/>
      <c r="H120" s="135"/>
      <c r="I120" s="140"/>
    </row>
    <row r="121" spans="1:9" s="121" customFormat="1" ht="14.25">
      <c r="A121" s="134"/>
      <c r="B121" s="134"/>
      <c r="C121" s="139"/>
      <c r="D121" s="135"/>
      <c r="E121" s="140"/>
      <c r="F121" s="135"/>
      <c r="G121" s="140"/>
      <c r="H121" s="135"/>
      <c r="I121" s="140"/>
    </row>
    <row r="122" spans="1:9" s="121" customFormat="1" ht="14.25">
      <c r="A122" s="134"/>
      <c r="B122" s="134"/>
      <c r="C122" s="139"/>
      <c r="D122" s="135"/>
      <c r="E122" s="140"/>
      <c r="F122" s="135"/>
      <c r="G122" s="140"/>
      <c r="H122" s="135"/>
      <c r="I122" s="140"/>
    </row>
    <row r="123" spans="1:9" s="121" customFormat="1" ht="15">
      <c r="A123" s="134"/>
      <c r="B123" s="134"/>
      <c r="C123" s="157"/>
      <c r="D123" s="143" t="s">
        <v>52</v>
      </c>
      <c r="E123" s="147">
        <f>SUM(E119:E122)</f>
        <v>0</v>
      </c>
      <c r="F123" s="143" t="s">
        <v>52</v>
      </c>
      <c r="G123" s="147">
        <f>SUM(G119:G122)</f>
        <v>0</v>
      </c>
      <c r="H123" s="143" t="s">
        <v>52</v>
      </c>
      <c r="I123" s="147">
        <f>SUM(I119:I122)</f>
        <v>0</v>
      </c>
    </row>
    <row r="124" spans="1:9" s="121" customFormat="1" ht="14.25">
      <c r="A124" s="134"/>
      <c r="B124" s="134"/>
      <c r="C124" s="144"/>
      <c r="D124" s="143"/>
      <c r="E124" s="145"/>
      <c r="F124" s="143"/>
      <c r="G124" s="145"/>
      <c r="H124" s="143"/>
      <c r="I124" s="145"/>
    </row>
    <row r="125" spans="1:9" s="121" customFormat="1" ht="15">
      <c r="A125" s="134"/>
      <c r="B125" s="134"/>
      <c r="C125" s="124" t="s">
        <v>91</v>
      </c>
      <c r="D125" s="143" t="s">
        <v>52</v>
      </c>
      <c r="E125" s="147">
        <f>E74+E81+E88+E95+E102+E109+E116+E123</f>
        <v>3125743</v>
      </c>
      <c r="F125" s="143" t="s">
        <v>52</v>
      </c>
      <c r="G125" s="147">
        <f>G74+G81+G88+G95+G102+G109+G116+G123</f>
        <v>2054294</v>
      </c>
      <c r="H125" s="143" t="s">
        <v>52</v>
      </c>
      <c r="I125" s="147">
        <f>I74+I81+I88+I95+I102+I109+I116+I123</f>
        <v>3095355</v>
      </c>
    </row>
    <row r="126" spans="1:9" s="121" customFormat="1" ht="15">
      <c r="A126" s="134"/>
      <c r="B126" s="144"/>
      <c r="C126" s="124"/>
      <c r="D126" s="143"/>
      <c r="E126" s="145"/>
      <c r="F126" s="143"/>
      <c r="G126" s="145"/>
      <c r="H126" s="143"/>
      <c r="I126" s="145"/>
    </row>
    <row r="127" spans="1:9" s="121" customFormat="1" ht="14.25">
      <c r="A127" s="134"/>
      <c r="B127" s="148" t="s">
        <v>77</v>
      </c>
      <c r="C127" s="149" t="s">
        <v>78</v>
      </c>
      <c r="D127" s="149"/>
      <c r="E127" s="149"/>
      <c r="F127" s="149"/>
      <c r="G127" s="149"/>
      <c r="H127" s="149"/>
      <c r="I127" s="149"/>
    </row>
    <row r="128" spans="1:9" s="121" customFormat="1" ht="15">
      <c r="A128" s="150" t="s">
        <v>92</v>
      </c>
      <c r="B128" s="134"/>
      <c r="C128" s="143"/>
      <c r="D128" s="143"/>
      <c r="E128" s="136"/>
      <c r="F128" s="143"/>
      <c r="G128" s="136"/>
      <c r="H128" s="143"/>
      <c r="I128" s="136"/>
    </row>
    <row r="129" spans="1:9" s="121" customFormat="1" ht="14.25">
      <c r="A129" s="134"/>
      <c r="B129" s="134"/>
      <c r="C129" s="134"/>
      <c r="D129" s="135"/>
      <c r="E129" s="137"/>
      <c r="F129" s="135"/>
      <c r="G129" s="137"/>
      <c r="H129" s="135"/>
      <c r="I129" s="134"/>
    </row>
    <row r="130" spans="1:9" s="121" customFormat="1" ht="14.25">
      <c r="A130" s="134"/>
      <c r="B130" s="158"/>
      <c r="C130" s="139"/>
      <c r="D130" s="135" t="s">
        <v>52</v>
      </c>
      <c r="E130" s="140"/>
      <c r="F130" s="135" t="s">
        <v>52</v>
      </c>
      <c r="G130" s="159"/>
      <c r="H130" s="135" t="s">
        <v>52</v>
      </c>
      <c r="I130" s="140"/>
    </row>
    <row r="131" spans="1:9" s="121" customFormat="1" ht="14.25">
      <c r="A131" s="134"/>
      <c r="B131" s="134"/>
      <c r="C131" s="139"/>
      <c r="D131" s="135"/>
      <c r="E131" s="140"/>
      <c r="F131" s="135"/>
      <c r="G131" s="140"/>
      <c r="H131" s="135"/>
      <c r="I131" s="140"/>
    </row>
    <row r="132" spans="1:9" s="121" customFormat="1" ht="14.25">
      <c r="A132" s="134"/>
      <c r="B132" s="134"/>
      <c r="C132" s="139"/>
      <c r="D132" s="135"/>
      <c r="E132" s="140"/>
      <c r="F132" s="135"/>
      <c r="G132" s="140"/>
      <c r="H132" s="135"/>
      <c r="I132" s="140"/>
    </row>
    <row r="133" spans="1:9" s="121" customFormat="1" ht="14.25">
      <c r="A133" s="146"/>
      <c r="B133" s="134"/>
      <c r="C133" s="139"/>
      <c r="D133" s="135"/>
      <c r="E133" s="140"/>
      <c r="F133" s="135"/>
      <c r="G133" s="140"/>
      <c r="H133" s="135"/>
      <c r="I133" s="140"/>
    </row>
    <row r="134" spans="1:9" s="121" customFormat="1" ht="15">
      <c r="A134" s="134"/>
      <c r="B134" s="134"/>
      <c r="C134" s="124"/>
      <c r="D134" s="135" t="s">
        <v>52</v>
      </c>
      <c r="E134" s="147">
        <f>SUM(E130:E133)</f>
        <v>0</v>
      </c>
      <c r="F134" s="135" t="s">
        <v>52</v>
      </c>
      <c r="G134" s="147">
        <f>SUM(G130:G133)</f>
        <v>0</v>
      </c>
      <c r="H134" s="135" t="s">
        <v>52</v>
      </c>
      <c r="I134" s="147">
        <f>SUM(I130:I133)</f>
        <v>0</v>
      </c>
    </row>
    <row r="135" spans="1:9" s="121" customFormat="1" ht="14.25">
      <c r="A135" s="134"/>
      <c r="B135" s="134"/>
      <c r="C135" s="134"/>
      <c r="D135" s="135"/>
      <c r="E135" s="145"/>
      <c r="F135" s="135"/>
      <c r="G135" s="145"/>
      <c r="H135" s="135"/>
      <c r="I135" s="145"/>
    </row>
    <row r="136" spans="1:9" s="121" customFormat="1" ht="14.25">
      <c r="A136" s="134"/>
      <c r="B136" s="134"/>
      <c r="C136" s="143"/>
      <c r="D136" s="146"/>
      <c r="E136" s="146"/>
      <c r="F136" s="146"/>
      <c r="G136" s="146"/>
      <c r="H136" s="146"/>
      <c r="I136" s="146"/>
    </row>
    <row r="137" spans="1:9" s="121" customFormat="1" ht="14.25">
      <c r="A137" s="134"/>
      <c r="B137" s="134"/>
      <c r="C137" s="139"/>
      <c r="D137" s="135" t="s">
        <v>52</v>
      </c>
      <c r="E137" s="140"/>
      <c r="F137" s="135" t="s">
        <v>52</v>
      </c>
      <c r="G137" s="140"/>
      <c r="H137" s="135" t="s">
        <v>52</v>
      </c>
      <c r="I137" s="140"/>
    </row>
    <row r="138" spans="1:9" s="121" customFormat="1" ht="14.25">
      <c r="A138" s="134"/>
      <c r="B138" s="134"/>
      <c r="C138" s="139"/>
      <c r="D138" s="135"/>
      <c r="E138" s="140"/>
      <c r="F138" s="135"/>
      <c r="G138" s="140"/>
      <c r="H138" s="135"/>
      <c r="I138" s="140"/>
    </row>
    <row r="139" spans="1:9" s="121" customFormat="1" ht="14.25">
      <c r="A139" s="134"/>
      <c r="B139" s="134"/>
      <c r="C139" s="139"/>
      <c r="D139" s="135"/>
      <c r="E139" s="140"/>
      <c r="F139" s="135"/>
      <c r="G139" s="140"/>
      <c r="H139" s="135"/>
      <c r="I139" s="140"/>
    </row>
    <row r="140" spans="1:9" s="121" customFormat="1" ht="14.25">
      <c r="A140" s="134"/>
      <c r="B140" s="134"/>
      <c r="C140" s="139"/>
      <c r="D140" s="135"/>
      <c r="E140" s="140"/>
      <c r="F140" s="135"/>
      <c r="G140" s="140"/>
      <c r="H140" s="135"/>
      <c r="I140" s="140"/>
    </row>
    <row r="141" spans="1:9" s="121" customFormat="1" ht="15">
      <c r="A141" s="134"/>
      <c r="B141" s="134"/>
      <c r="C141" s="124"/>
      <c r="D141" s="135" t="s">
        <v>52</v>
      </c>
      <c r="E141" s="147">
        <f>SUM(E137:E140)</f>
        <v>0</v>
      </c>
      <c r="F141" s="135" t="s">
        <v>52</v>
      </c>
      <c r="G141" s="147">
        <f>SUM(G137:G140)</f>
        <v>0</v>
      </c>
      <c r="H141" s="135" t="s">
        <v>52</v>
      </c>
      <c r="I141" s="147">
        <f>SUM(I137:I140)</f>
        <v>0</v>
      </c>
    </row>
    <row r="142" spans="1:9" s="121" customFormat="1" ht="14.25">
      <c r="A142" s="134"/>
      <c r="B142" s="134"/>
      <c r="C142" s="134"/>
      <c r="D142" s="135"/>
      <c r="E142" s="137"/>
      <c r="F142" s="135"/>
      <c r="G142" s="137"/>
      <c r="H142" s="135"/>
      <c r="I142" s="137"/>
    </row>
    <row r="143" spans="1:9" s="121" customFormat="1" ht="14.25">
      <c r="A143" s="134"/>
      <c r="B143" s="134"/>
      <c r="C143" s="134"/>
      <c r="D143" s="135"/>
      <c r="E143" s="137"/>
      <c r="F143" s="135"/>
      <c r="G143" s="137"/>
      <c r="H143" s="135"/>
      <c r="I143" s="137"/>
    </row>
    <row r="144" spans="1:9" s="121" customFormat="1" ht="14.25">
      <c r="A144" s="134"/>
      <c r="B144" s="134"/>
      <c r="C144" s="139"/>
      <c r="D144" s="135" t="s">
        <v>52</v>
      </c>
      <c r="E144" s="140"/>
      <c r="F144" s="135" t="s">
        <v>52</v>
      </c>
      <c r="G144" s="140"/>
      <c r="H144" s="135" t="s">
        <v>52</v>
      </c>
      <c r="I144" s="140"/>
    </row>
    <row r="145" spans="1:9" s="121" customFormat="1" ht="14.25">
      <c r="A145" s="134"/>
      <c r="B145" s="134"/>
      <c r="C145" s="139"/>
      <c r="D145" s="135"/>
      <c r="E145" s="140"/>
      <c r="F145" s="135"/>
      <c r="G145" s="140"/>
      <c r="H145" s="135"/>
      <c r="I145" s="140"/>
    </row>
    <row r="146" spans="1:9" s="121" customFormat="1" ht="14.25">
      <c r="A146" s="134"/>
      <c r="B146" s="134"/>
      <c r="C146" s="139"/>
      <c r="D146" s="135"/>
      <c r="E146" s="140"/>
      <c r="F146" s="135"/>
      <c r="G146" s="140"/>
      <c r="H146" s="135"/>
      <c r="I146" s="140"/>
    </row>
    <row r="147" spans="1:9" s="121" customFormat="1" ht="14.25">
      <c r="A147" s="134"/>
      <c r="B147" s="134"/>
      <c r="C147" s="139"/>
      <c r="D147" s="135"/>
      <c r="E147" s="140"/>
      <c r="F147" s="135"/>
      <c r="G147" s="140"/>
      <c r="H147" s="135"/>
      <c r="I147" s="140"/>
    </row>
    <row r="148" spans="1:9" s="121" customFormat="1" ht="15">
      <c r="A148" s="134"/>
      <c r="B148" s="134"/>
      <c r="C148" s="124"/>
      <c r="D148" s="135" t="s">
        <v>52</v>
      </c>
      <c r="E148" s="147">
        <f>SUM(E144:E147)</f>
        <v>0</v>
      </c>
      <c r="F148" s="135" t="s">
        <v>52</v>
      </c>
      <c r="G148" s="147">
        <f>SUM(G144:G147)</f>
        <v>0</v>
      </c>
      <c r="H148" s="135" t="s">
        <v>52</v>
      </c>
      <c r="I148" s="147">
        <f>SUM(I144:I147)</f>
        <v>0</v>
      </c>
    </row>
    <row r="149" spans="1:9" s="121" customFormat="1" ht="14.25">
      <c r="A149" s="134"/>
      <c r="B149" s="134"/>
      <c r="C149" s="134"/>
      <c r="D149" s="135"/>
      <c r="E149" s="137"/>
      <c r="F149" s="135"/>
      <c r="G149" s="137"/>
      <c r="H149" s="135"/>
      <c r="I149" s="137"/>
    </row>
    <row r="150" spans="1:9" s="121" customFormat="1" ht="14.25">
      <c r="A150" s="134"/>
      <c r="B150" s="134"/>
      <c r="C150" s="134"/>
      <c r="D150" s="135"/>
      <c r="E150" s="137"/>
      <c r="F150" s="135"/>
      <c r="G150" s="137"/>
      <c r="H150" s="135"/>
      <c r="I150" s="137"/>
    </row>
    <row r="151" spans="1:9" s="121" customFormat="1" ht="14.25">
      <c r="A151" s="134"/>
      <c r="B151" s="134"/>
      <c r="C151" s="139"/>
      <c r="D151" s="135" t="s">
        <v>52</v>
      </c>
      <c r="E151" s="140"/>
      <c r="F151" s="135" t="s">
        <v>52</v>
      </c>
      <c r="G151" s="140"/>
      <c r="H151" s="135" t="s">
        <v>52</v>
      </c>
      <c r="I151" s="140"/>
    </row>
    <row r="152" spans="1:9" s="121" customFormat="1" ht="14.25">
      <c r="A152" s="134"/>
      <c r="B152" s="134"/>
      <c r="C152" s="139"/>
      <c r="D152" s="135"/>
      <c r="E152" s="140"/>
      <c r="F152" s="135"/>
      <c r="G152" s="140"/>
      <c r="H152" s="135"/>
      <c r="I152" s="140"/>
    </row>
    <row r="153" spans="1:9" s="121" customFormat="1" ht="14.25">
      <c r="A153" s="134"/>
      <c r="B153" s="134"/>
      <c r="C153" s="139"/>
      <c r="D153" s="135"/>
      <c r="E153" s="140"/>
      <c r="F153" s="135"/>
      <c r="G153" s="140"/>
      <c r="H153" s="135"/>
      <c r="I153" s="140"/>
    </row>
    <row r="154" spans="1:9" s="121" customFormat="1" ht="14.25">
      <c r="A154" s="134"/>
      <c r="B154" s="134"/>
      <c r="C154" s="139"/>
      <c r="D154" s="135"/>
      <c r="E154" s="140"/>
      <c r="F154" s="135"/>
      <c r="G154" s="140"/>
      <c r="H154" s="135"/>
      <c r="I154" s="140"/>
    </row>
    <row r="155" spans="1:9" s="121" customFormat="1" ht="15">
      <c r="A155" s="134"/>
      <c r="B155" s="134"/>
      <c r="C155" s="124"/>
      <c r="D155" s="135" t="s">
        <v>52</v>
      </c>
      <c r="E155" s="147">
        <f>SUM(E151:E154)</f>
        <v>0</v>
      </c>
      <c r="F155" s="135" t="s">
        <v>52</v>
      </c>
      <c r="G155" s="147">
        <f>SUM(G151:G154)</f>
        <v>0</v>
      </c>
      <c r="H155" s="135" t="s">
        <v>52</v>
      </c>
      <c r="I155" s="147">
        <f>SUM(I151:I154)</f>
        <v>0</v>
      </c>
    </row>
    <row r="156" spans="1:9" s="121" customFormat="1" ht="14.25">
      <c r="A156" s="134"/>
      <c r="B156" s="134"/>
      <c r="C156" s="143"/>
      <c r="D156" s="135"/>
      <c r="E156" s="145"/>
      <c r="F156" s="135"/>
      <c r="G156" s="145"/>
      <c r="H156" s="135"/>
      <c r="I156" s="145"/>
    </row>
    <row r="157" spans="1:9" s="121" customFormat="1" ht="15">
      <c r="A157" s="134"/>
      <c r="B157" s="134"/>
      <c r="C157" s="124" t="s">
        <v>93</v>
      </c>
      <c r="D157" s="135" t="s">
        <v>52</v>
      </c>
      <c r="E157" s="147">
        <f>E134+E141+E148+E155</f>
        <v>0</v>
      </c>
      <c r="F157" s="135" t="s">
        <v>52</v>
      </c>
      <c r="G157" s="147">
        <f>G134+G141+G148+G155</f>
        <v>0</v>
      </c>
      <c r="H157" s="135" t="s">
        <v>52</v>
      </c>
      <c r="I157" s="147">
        <f>I134+I141+I148+I155</f>
        <v>0</v>
      </c>
    </row>
    <row r="158" spans="1:9" s="121" customFormat="1" ht="15">
      <c r="A158" s="134"/>
      <c r="B158" s="134"/>
      <c r="C158" s="124"/>
      <c r="D158" s="135"/>
      <c r="E158" s="145"/>
      <c r="F158" s="135"/>
      <c r="G158" s="145"/>
      <c r="H158" s="135"/>
      <c r="I158" s="145"/>
    </row>
    <row r="159" spans="1:9" s="121" customFormat="1" ht="15">
      <c r="A159" s="128" t="s">
        <v>94</v>
      </c>
      <c r="B159" s="134"/>
      <c r="C159" s="134"/>
      <c r="D159" s="135"/>
      <c r="E159" s="137"/>
      <c r="F159" s="135"/>
      <c r="G159" s="137"/>
      <c r="H159" s="135"/>
      <c r="I159" s="137"/>
    </row>
    <row r="160" spans="1:9" s="121" customFormat="1" ht="15">
      <c r="A160" s="138"/>
      <c r="B160" s="134"/>
      <c r="C160" s="134"/>
      <c r="D160" s="143"/>
      <c r="E160" s="134"/>
      <c r="F160" s="143"/>
      <c r="G160" s="134"/>
      <c r="H160" s="143"/>
      <c r="I160" s="134"/>
    </row>
    <row r="161" spans="1:9" s="121" customFormat="1" ht="14.25">
      <c r="A161" s="134"/>
      <c r="B161" s="134"/>
      <c r="C161" s="139" t="s">
        <v>95</v>
      </c>
      <c r="D161" s="135" t="s">
        <v>52</v>
      </c>
      <c r="E161" s="140">
        <v>2000000</v>
      </c>
      <c r="F161" s="135" t="s">
        <v>52</v>
      </c>
      <c r="G161" s="140"/>
      <c r="H161" s="135" t="s">
        <v>52</v>
      </c>
      <c r="I161" s="140">
        <v>2000000</v>
      </c>
    </row>
    <row r="162" spans="1:9" s="121" customFormat="1" ht="14.25">
      <c r="A162" s="134"/>
      <c r="B162" s="134"/>
      <c r="C162" s="139" t="s">
        <v>96</v>
      </c>
      <c r="D162" s="135"/>
      <c r="E162" s="140">
        <v>2000000</v>
      </c>
      <c r="F162" s="135"/>
      <c r="G162" s="140"/>
      <c r="H162" s="135"/>
      <c r="I162" s="140">
        <v>2000000</v>
      </c>
    </row>
    <row r="163" spans="1:9" s="121" customFormat="1" ht="14.25">
      <c r="A163" s="134"/>
      <c r="B163" s="134"/>
      <c r="C163" s="139" t="s">
        <v>97</v>
      </c>
      <c r="D163" s="135"/>
      <c r="E163" s="140">
        <v>292002</v>
      </c>
      <c r="F163" s="135"/>
      <c r="G163" s="140"/>
      <c r="H163" s="135"/>
      <c r="I163" s="140">
        <v>0</v>
      </c>
    </row>
    <row r="164" spans="1:9" s="121" customFormat="1" ht="14.25">
      <c r="A164" s="134"/>
      <c r="B164" s="134"/>
      <c r="C164" s="139"/>
      <c r="D164" s="135"/>
      <c r="E164" s="140"/>
      <c r="F164" s="135"/>
      <c r="G164" s="140"/>
      <c r="H164" s="135"/>
      <c r="I164" s="140"/>
    </row>
    <row r="165" spans="1:9" s="121" customFormat="1" ht="15">
      <c r="A165" s="134"/>
      <c r="B165" s="134"/>
      <c r="C165" s="124"/>
      <c r="D165" s="135" t="s">
        <v>52</v>
      </c>
      <c r="E165" s="147">
        <f>SUM(E161:E164)</f>
        <v>4292002</v>
      </c>
      <c r="F165" s="135" t="s">
        <v>52</v>
      </c>
      <c r="G165" s="147">
        <f>SUM(G161:G164)</f>
        <v>0</v>
      </c>
      <c r="H165" s="135" t="s">
        <v>52</v>
      </c>
      <c r="I165" s="147">
        <f>SUM(I161:I164)</f>
        <v>4000000</v>
      </c>
    </row>
    <row r="166" spans="1:9" s="121" customFormat="1" ht="14.25">
      <c r="A166" s="134"/>
      <c r="B166" s="134"/>
      <c r="C166" s="143"/>
      <c r="D166" s="135"/>
      <c r="E166" s="137"/>
      <c r="F166" s="135"/>
      <c r="G166" s="137"/>
      <c r="H166" s="135"/>
      <c r="I166" s="137"/>
    </row>
    <row r="167" spans="1:9" s="121" customFormat="1" ht="14.25">
      <c r="A167" s="134"/>
      <c r="B167" s="134"/>
      <c r="C167" s="134"/>
      <c r="D167" s="135"/>
      <c r="E167" s="137"/>
      <c r="F167" s="135"/>
      <c r="G167" s="137"/>
      <c r="H167" s="135"/>
      <c r="I167" s="137"/>
    </row>
    <row r="168" spans="1:9" s="121" customFormat="1" ht="14.25">
      <c r="A168" s="134"/>
      <c r="B168" s="134"/>
      <c r="C168" s="139" t="s">
        <v>98</v>
      </c>
      <c r="D168" s="135" t="s">
        <v>52</v>
      </c>
      <c r="E168" s="140">
        <v>500000</v>
      </c>
      <c r="F168" s="135" t="s">
        <v>52</v>
      </c>
      <c r="G168" s="140"/>
      <c r="H168" s="135" t="s">
        <v>52</v>
      </c>
      <c r="I168" s="140">
        <v>500000</v>
      </c>
    </row>
    <row r="169" spans="1:9" s="121" customFormat="1" ht="14.25">
      <c r="A169" s="134"/>
      <c r="B169" s="134"/>
      <c r="C169" s="139" t="s">
        <v>99</v>
      </c>
      <c r="D169" s="135"/>
      <c r="E169" s="140">
        <v>500000</v>
      </c>
      <c r="F169" s="135"/>
      <c r="G169" s="140"/>
      <c r="H169" s="135"/>
      <c r="I169" s="140">
        <v>500000</v>
      </c>
    </row>
    <row r="170" spans="1:9" s="121" customFormat="1" ht="14.25">
      <c r="A170" s="134"/>
      <c r="B170" s="134"/>
      <c r="C170" s="139" t="s">
        <v>100</v>
      </c>
      <c r="D170" s="135"/>
      <c r="E170" s="140">
        <v>500000</v>
      </c>
      <c r="F170" s="135"/>
      <c r="G170" s="140"/>
      <c r="H170" s="135"/>
      <c r="I170" s="140">
        <v>500000</v>
      </c>
    </row>
    <row r="171" spans="1:9" s="121" customFormat="1" ht="14.25">
      <c r="A171" s="134"/>
      <c r="B171" s="134"/>
      <c r="C171" s="139"/>
      <c r="D171" s="135"/>
      <c r="E171" s="140"/>
      <c r="F171" s="135"/>
      <c r="G171" s="140"/>
      <c r="H171" s="135"/>
      <c r="I171" s="140"/>
    </row>
    <row r="172" spans="1:9" s="121" customFormat="1" ht="15">
      <c r="A172" s="134"/>
      <c r="B172" s="134"/>
      <c r="C172" s="124"/>
      <c r="D172" s="135" t="s">
        <v>52</v>
      </c>
      <c r="E172" s="147">
        <f>SUM(E168:E171)</f>
        <v>1500000</v>
      </c>
      <c r="F172" s="135" t="s">
        <v>52</v>
      </c>
      <c r="G172" s="147">
        <f>SUM(G168:G171)</f>
        <v>0</v>
      </c>
      <c r="H172" s="135" t="s">
        <v>52</v>
      </c>
      <c r="I172" s="147">
        <f>SUM(I168:I171)</f>
        <v>1500000</v>
      </c>
    </row>
    <row r="173" spans="1:9" s="121" customFormat="1" ht="14.25">
      <c r="A173" s="134"/>
      <c r="B173" s="134"/>
      <c r="C173" s="134"/>
      <c r="D173" s="135"/>
      <c r="E173" s="137"/>
      <c r="F173" s="135"/>
      <c r="G173" s="137"/>
      <c r="H173" s="135"/>
      <c r="I173" s="137"/>
    </row>
    <row r="174" spans="1:9" s="121" customFormat="1" ht="14.25">
      <c r="A174" s="134"/>
      <c r="B174" s="134"/>
      <c r="C174" s="134"/>
      <c r="D174" s="135"/>
      <c r="E174" s="137"/>
      <c r="F174" s="135"/>
      <c r="G174" s="137"/>
      <c r="H174" s="135"/>
      <c r="I174" s="137"/>
    </row>
    <row r="175" spans="1:9" s="121" customFormat="1" ht="14.25">
      <c r="A175" s="134"/>
      <c r="B175" s="134"/>
      <c r="C175" s="139"/>
      <c r="D175" s="135" t="s">
        <v>52</v>
      </c>
      <c r="E175" s="140"/>
      <c r="F175" s="135" t="s">
        <v>52</v>
      </c>
      <c r="G175" s="140"/>
      <c r="H175" s="135" t="s">
        <v>52</v>
      </c>
      <c r="I175" s="140"/>
    </row>
    <row r="176" spans="1:9" s="121" customFormat="1" ht="14.25">
      <c r="A176" s="134"/>
      <c r="B176" s="134"/>
      <c r="C176" s="139"/>
      <c r="D176" s="135"/>
      <c r="E176" s="140"/>
      <c r="F176" s="135"/>
      <c r="G176" s="140"/>
      <c r="H176" s="135"/>
      <c r="I176" s="140"/>
    </row>
    <row r="177" spans="1:9" s="121" customFormat="1" ht="14.25">
      <c r="A177" s="134"/>
      <c r="B177" s="134"/>
      <c r="C177" s="139"/>
      <c r="D177" s="135"/>
      <c r="E177" s="140"/>
      <c r="F177" s="135"/>
      <c r="G177" s="140"/>
      <c r="H177" s="135"/>
      <c r="I177" s="140"/>
    </row>
    <row r="178" spans="1:9" s="121" customFormat="1" ht="14.25">
      <c r="A178" s="134"/>
      <c r="B178" s="134"/>
      <c r="C178" s="139"/>
      <c r="D178" s="135"/>
      <c r="E178" s="140"/>
      <c r="F178" s="135"/>
      <c r="G178" s="140"/>
      <c r="H178" s="135"/>
      <c r="I178" s="140"/>
    </row>
    <row r="179" spans="1:9" s="121" customFormat="1" ht="15">
      <c r="A179" s="134"/>
      <c r="B179" s="134"/>
      <c r="C179" s="124"/>
      <c r="D179" s="135" t="s">
        <v>52</v>
      </c>
      <c r="E179" s="147">
        <f>SUM(E175:E178)</f>
        <v>0</v>
      </c>
      <c r="F179" s="135" t="s">
        <v>52</v>
      </c>
      <c r="G179" s="147">
        <f>SUM(G175:G178)</f>
        <v>0</v>
      </c>
      <c r="H179" s="135" t="s">
        <v>52</v>
      </c>
      <c r="I179" s="147">
        <f>SUM(I175:I178)</f>
        <v>0</v>
      </c>
    </row>
    <row r="180" spans="1:9" s="121" customFormat="1" ht="14.25">
      <c r="A180" s="134"/>
      <c r="B180" s="134"/>
      <c r="C180" s="134"/>
      <c r="D180" s="135"/>
      <c r="E180" s="137"/>
      <c r="F180" s="135"/>
      <c r="G180" s="137"/>
      <c r="H180" s="135"/>
      <c r="I180" s="137"/>
    </row>
    <row r="181" spans="1:9" s="121" customFormat="1" ht="14.25">
      <c r="A181" s="134"/>
      <c r="B181" s="134"/>
      <c r="C181" s="134"/>
      <c r="D181" s="135"/>
      <c r="E181" s="137"/>
      <c r="F181" s="135"/>
      <c r="G181" s="137"/>
      <c r="H181" s="135"/>
      <c r="I181" s="137"/>
    </row>
    <row r="182" spans="1:9" s="121" customFormat="1" ht="14.25">
      <c r="A182" s="134"/>
      <c r="B182" s="134"/>
      <c r="C182" s="139"/>
      <c r="D182" s="135" t="s">
        <v>52</v>
      </c>
      <c r="E182" s="140"/>
      <c r="F182" s="135" t="s">
        <v>52</v>
      </c>
      <c r="G182" s="140"/>
      <c r="H182" s="135" t="s">
        <v>52</v>
      </c>
      <c r="I182" s="140"/>
    </row>
    <row r="183" spans="1:9" s="121" customFormat="1" ht="14.25">
      <c r="A183" s="134"/>
      <c r="B183" s="134"/>
      <c r="C183" s="139"/>
      <c r="D183" s="135"/>
      <c r="E183" s="140"/>
      <c r="F183" s="135"/>
      <c r="G183" s="140"/>
      <c r="H183" s="135"/>
      <c r="I183" s="140"/>
    </row>
    <row r="184" spans="1:9" s="121" customFormat="1" ht="14.25">
      <c r="A184" s="134"/>
      <c r="B184" s="134"/>
      <c r="C184" s="139"/>
      <c r="D184" s="135"/>
      <c r="E184" s="140"/>
      <c r="F184" s="135"/>
      <c r="G184" s="140"/>
      <c r="H184" s="135"/>
      <c r="I184" s="140"/>
    </row>
    <row r="185" spans="1:9" s="121" customFormat="1" ht="14.25">
      <c r="A185" s="134"/>
      <c r="B185" s="134"/>
      <c r="C185" s="139"/>
      <c r="D185" s="135"/>
      <c r="E185" s="140"/>
      <c r="F185" s="135"/>
      <c r="G185" s="140"/>
      <c r="H185" s="135"/>
      <c r="I185" s="140"/>
    </row>
    <row r="186" spans="1:9" s="121" customFormat="1" ht="15">
      <c r="A186" s="134"/>
      <c r="B186" s="134"/>
      <c r="C186" s="124"/>
      <c r="D186" s="135" t="s">
        <v>52</v>
      </c>
      <c r="E186" s="147">
        <f>SUM(E182:E185)</f>
        <v>0</v>
      </c>
      <c r="F186" s="135" t="s">
        <v>52</v>
      </c>
      <c r="G186" s="147">
        <f>SUM(G182:G185)</f>
        <v>0</v>
      </c>
      <c r="H186" s="135" t="s">
        <v>52</v>
      </c>
      <c r="I186" s="147">
        <f>SUM(I182:I185)</f>
        <v>0</v>
      </c>
    </row>
    <row r="187" spans="1:9" s="154" customFormat="1" ht="14.25">
      <c r="A187" s="144"/>
      <c r="B187" s="144"/>
      <c r="C187" s="160"/>
      <c r="D187" s="145"/>
      <c r="E187" s="145"/>
      <c r="F187" s="145"/>
      <c r="G187" s="145"/>
      <c r="H187" s="145"/>
      <c r="I187" s="145"/>
    </row>
    <row r="188" spans="1:9" s="121" customFormat="1" ht="15">
      <c r="A188" s="134"/>
      <c r="B188" s="134"/>
      <c r="C188" s="124" t="s">
        <v>101</v>
      </c>
      <c r="D188" s="135" t="s">
        <v>52</v>
      </c>
      <c r="E188" s="147">
        <f>E165+E172+E179+E186</f>
        <v>5792002</v>
      </c>
      <c r="F188" s="135" t="s">
        <v>52</v>
      </c>
      <c r="G188" s="147">
        <f>G165+G172+G179+G186</f>
        <v>0</v>
      </c>
      <c r="H188" s="135" t="s">
        <v>52</v>
      </c>
      <c r="I188" s="147">
        <f>I165+I172+I179+I186</f>
        <v>5500000</v>
      </c>
    </row>
    <row r="189" spans="1:9" s="121" customFormat="1" ht="15">
      <c r="A189" s="134"/>
      <c r="B189" s="134"/>
      <c r="C189" s="124"/>
      <c r="D189" s="135"/>
      <c r="E189" s="145"/>
      <c r="F189" s="135"/>
      <c r="G189" s="145"/>
      <c r="H189" s="135"/>
      <c r="I189" s="145"/>
    </row>
    <row r="190" spans="1:9" s="121" customFormat="1" ht="14.25">
      <c r="A190" s="134"/>
      <c r="B190" s="148" t="s">
        <v>77</v>
      </c>
      <c r="C190" s="149" t="s">
        <v>78</v>
      </c>
      <c r="D190" s="149"/>
      <c r="E190" s="149"/>
      <c r="F190" s="149"/>
      <c r="G190" s="149"/>
      <c r="H190" s="149"/>
      <c r="I190" s="149"/>
    </row>
    <row r="191" spans="1:9" s="121" customFormat="1" ht="15">
      <c r="A191" s="128" t="s">
        <v>102</v>
      </c>
      <c r="B191" s="134"/>
      <c r="C191" s="138"/>
      <c r="D191" s="143"/>
      <c r="E191" s="134"/>
      <c r="F191" s="143"/>
      <c r="G191" s="134"/>
      <c r="H191" s="143"/>
      <c r="I191" s="134"/>
    </row>
    <row r="192" spans="1:9" s="121" customFormat="1" ht="15">
      <c r="A192" s="138"/>
      <c r="B192" s="134"/>
      <c r="C192" s="138"/>
      <c r="D192" s="143"/>
      <c r="E192" s="134"/>
      <c r="F192" s="143"/>
      <c r="G192" s="134"/>
      <c r="H192" s="143"/>
      <c r="I192" s="134"/>
    </row>
    <row r="193" spans="1:14" s="121" customFormat="1" ht="15">
      <c r="A193" s="138"/>
      <c r="B193" s="134"/>
      <c r="C193" s="139" t="s">
        <v>103</v>
      </c>
      <c r="D193" s="135" t="s">
        <v>52</v>
      </c>
      <c r="E193" s="140">
        <v>5</v>
      </c>
      <c r="F193" s="135" t="s">
        <v>52</v>
      </c>
      <c r="G193" s="140">
        <v>13</v>
      </c>
      <c r="H193" s="135" t="s">
        <v>52</v>
      </c>
      <c r="I193" s="140">
        <v>5</v>
      </c>
    </row>
    <row r="194" spans="1:14" s="121" customFormat="1" ht="15">
      <c r="A194" s="138"/>
      <c r="B194" s="134"/>
      <c r="C194" s="139"/>
      <c r="D194" s="135"/>
      <c r="E194" s="140"/>
      <c r="F194" s="135"/>
      <c r="G194" s="140"/>
      <c r="H194" s="135"/>
      <c r="I194" s="140"/>
    </row>
    <row r="195" spans="1:14" s="121" customFormat="1" ht="15">
      <c r="A195" s="138"/>
      <c r="B195" s="134"/>
      <c r="C195" s="139"/>
      <c r="D195" s="135"/>
      <c r="E195" s="140"/>
      <c r="F195" s="135"/>
      <c r="G195" s="140"/>
      <c r="H195" s="135"/>
      <c r="I195" s="140"/>
    </row>
    <row r="196" spans="1:14" s="121" customFormat="1" ht="15">
      <c r="A196" s="138"/>
      <c r="B196" s="134"/>
      <c r="C196" s="139"/>
      <c r="D196" s="135"/>
      <c r="E196" s="140"/>
      <c r="F196" s="135"/>
      <c r="G196" s="140"/>
      <c r="H196" s="135"/>
      <c r="I196" s="140"/>
    </row>
    <row r="197" spans="1:14" s="121" customFormat="1" ht="15">
      <c r="A197" s="138"/>
      <c r="B197" s="134"/>
      <c r="C197" s="157"/>
      <c r="D197" s="135" t="s">
        <v>52</v>
      </c>
      <c r="E197" s="147">
        <f>SUM(E193:E196)</f>
        <v>5</v>
      </c>
      <c r="F197" s="135" t="s">
        <v>52</v>
      </c>
      <c r="G197" s="147">
        <f>SUM(G193:G196)</f>
        <v>13</v>
      </c>
      <c r="H197" s="135" t="s">
        <v>52</v>
      </c>
      <c r="I197" s="147">
        <f>SUM(I193:I196)</f>
        <v>5</v>
      </c>
    </row>
    <row r="198" spans="1:14" s="154" customFormat="1" ht="15">
      <c r="A198" s="161"/>
      <c r="B198" s="144"/>
      <c r="C198" s="144"/>
      <c r="D198" s="160"/>
      <c r="E198" s="145"/>
      <c r="F198" s="160"/>
      <c r="G198" s="141"/>
      <c r="H198" s="160"/>
      <c r="I198" s="145"/>
      <c r="J198" s="162"/>
      <c r="K198" s="162"/>
      <c r="L198" s="162"/>
      <c r="M198" s="162"/>
      <c r="N198" s="162"/>
    </row>
    <row r="199" spans="1:14" s="154" customFormat="1" ht="15">
      <c r="A199" s="161"/>
      <c r="B199" s="144"/>
      <c r="C199" s="144"/>
      <c r="D199" s="160"/>
      <c r="E199" s="145"/>
      <c r="F199" s="160"/>
      <c r="G199" s="145"/>
      <c r="H199" s="160"/>
      <c r="I199" s="145"/>
      <c r="J199" s="162"/>
      <c r="K199" s="162"/>
      <c r="L199" s="162"/>
      <c r="M199" s="162"/>
      <c r="N199" s="162"/>
    </row>
    <row r="200" spans="1:14" s="121" customFormat="1" ht="14.25">
      <c r="A200" s="134"/>
      <c r="B200" s="134"/>
      <c r="C200" s="139"/>
      <c r="D200" s="135" t="s">
        <v>52</v>
      </c>
      <c r="E200" s="140"/>
      <c r="F200" s="135" t="s">
        <v>52</v>
      </c>
      <c r="G200" s="140"/>
      <c r="H200" s="135" t="s">
        <v>52</v>
      </c>
      <c r="I200" s="140"/>
    </row>
    <row r="201" spans="1:14" s="121" customFormat="1" ht="14.25">
      <c r="A201" s="134"/>
      <c r="B201" s="134"/>
      <c r="C201" s="139"/>
      <c r="D201" s="135"/>
      <c r="E201" s="140"/>
      <c r="F201" s="135"/>
      <c r="G201" s="140"/>
      <c r="H201" s="135"/>
      <c r="I201" s="140"/>
    </row>
    <row r="202" spans="1:14" s="121" customFormat="1" ht="14.25">
      <c r="A202" s="134"/>
      <c r="B202" s="134"/>
      <c r="C202" s="139"/>
      <c r="D202" s="135"/>
      <c r="E202" s="140"/>
      <c r="F202" s="135"/>
      <c r="G202" s="140"/>
      <c r="H202" s="135"/>
      <c r="I202" s="140"/>
    </row>
    <row r="203" spans="1:14" s="121" customFormat="1" ht="14.25">
      <c r="A203" s="134"/>
      <c r="B203" s="134"/>
      <c r="C203" s="139"/>
      <c r="D203" s="135"/>
      <c r="E203" s="140"/>
      <c r="F203" s="135"/>
      <c r="G203" s="140"/>
      <c r="H203" s="135"/>
      <c r="I203" s="140"/>
    </row>
    <row r="204" spans="1:14" s="121" customFormat="1" ht="15">
      <c r="A204" s="134"/>
      <c r="B204" s="134"/>
      <c r="C204" s="157"/>
      <c r="D204" s="135" t="s">
        <v>52</v>
      </c>
      <c r="E204" s="147">
        <f>SUM(E200:E203)</f>
        <v>0</v>
      </c>
      <c r="F204" s="135" t="s">
        <v>52</v>
      </c>
      <c r="G204" s="147">
        <f>SUM(G200:G203)</f>
        <v>0</v>
      </c>
      <c r="H204" s="135" t="s">
        <v>52</v>
      </c>
      <c r="I204" s="147">
        <f>SUM(I200:I203)</f>
        <v>0</v>
      </c>
    </row>
    <row r="205" spans="1:14" s="121" customFormat="1" ht="14.25">
      <c r="A205" s="134"/>
      <c r="B205" s="134"/>
      <c r="C205" s="144"/>
      <c r="D205" s="160"/>
      <c r="E205" s="145"/>
      <c r="F205" s="160"/>
      <c r="G205" s="145"/>
      <c r="H205" s="160"/>
      <c r="I205" s="145"/>
    </row>
    <row r="206" spans="1:14" s="121" customFormat="1" ht="14.25">
      <c r="A206" s="134"/>
      <c r="B206" s="134"/>
      <c r="C206" s="144"/>
      <c r="D206" s="160"/>
      <c r="E206" s="145"/>
      <c r="F206" s="160"/>
      <c r="G206" s="145"/>
      <c r="H206" s="160"/>
      <c r="I206" s="145"/>
    </row>
    <row r="207" spans="1:14" s="121" customFormat="1" ht="14.25">
      <c r="A207" s="134"/>
      <c r="B207" s="134"/>
      <c r="C207" s="139"/>
      <c r="D207" s="135" t="s">
        <v>52</v>
      </c>
      <c r="E207" s="140"/>
      <c r="F207" s="135" t="s">
        <v>52</v>
      </c>
      <c r="G207" s="140"/>
      <c r="H207" s="135" t="s">
        <v>52</v>
      </c>
      <c r="I207" s="140"/>
    </row>
    <row r="208" spans="1:14" s="121" customFormat="1" ht="14.25">
      <c r="A208" s="134"/>
      <c r="B208" s="134"/>
      <c r="C208" s="139"/>
      <c r="D208" s="135"/>
      <c r="E208" s="140"/>
      <c r="F208" s="135"/>
      <c r="G208" s="140"/>
      <c r="H208" s="135"/>
      <c r="I208" s="140"/>
    </row>
    <row r="209" spans="1:9" s="121" customFormat="1" ht="14.25">
      <c r="A209" s="134"/>
      <c r="B209" s="134"/>
      <c r="C209" s="139"/>
      <c r="D209" s="135"/>
      <c r="E209" s="140"/>
      <c r="F209" s="135"/>
      <c r="G209" s="140"/>
      <c r="H209" s="135"/>
      <c r="I209" s="140"/>
    </row>
    <row r="210" spans="1:9" s="121" customFormat="1" ht="14.25">
      <c r="A210" s="134"/>
      <c r="B210" s="134"/>
      <c r="C210" s="139"/>
      <c r="D210" s="135"/>
      <c r="E210" s="140"/>
      <c r="F210" s="135"/>
      <c r="G210" s="140"/>
      <c r="H210" s="135"/>
      <c r="I210" s="140"/>
    </row>
    <row r="211" spans="1:9" s="121" customFormat="1" ht="15">
      <c r="A211" s="134"/>
      <c r="B211" s="134"/>
      <c r="C211" s="157"/>
      <c r="D211" s="135" t="s">
        <v>52</v>
      </c>
      <c r="E211" s="147">
        <f>SUM(E207:E210)</f>
        <v>0</v>
      </c>
      <c r="F211" s="135" t="s">
        <v>52</v>
      </c>
      <c r="G211" s="147">
        <f>SUM(G207:G210)</f>
        <v>0</v>
      </c>
      <c r="H211" s="135" t="s">
        <v>52</v>
      </c>
      <c r="I211" s="147">
        <f>SUM(I207:I210)</f>
        <v>0</v>
      </c>
    </row>
    <row r="212" spans="1:9" s="121" customFormat="1" ht="15">
      <c r="A212" s="134"/>
      <c r="B212" s="134"/>
      <c r="C212" s="157"/>
      <c r="D212" s="135"/>
      <c r="E212" s="145"/>
      <c r="F212" s="135"/>
      <c r="G212" s="145"/>
      <c r="H212" s="135"/>
      <c r="I212" s="145"/>
    </row>
    <row r="213" spans="1:9" s="121" customFormat="1" ht="15">
      <c r="A213" s="134"/>
      <c r="B213" s="134"/>
      <c r="C213" s="157"/>
      <c r="D213" s="135"/>
      <c r="E213" s="145"/>
      <c r="F213" s="135"/>
      <c r="G213" s="145"/>
      <c r="H213" s="135"/>
      <c r="I213" s="145"/>
    </row>
    <row r="214" spans="1:9" s="121" customFormat="1" ht="14.25">
      <c r="A214" s="134"/>
      <c r="B214" s="134"/>
      <c r="C214" s="139"/>
      <c r="D214" s="135" t="s">
        <v>52</v>
      </c>
      <c r="E214" s="140"/>
      <c r="F214" s="135" t="s">
        <v>52</v>
      </c>
      <c r="G214" s="140"/>
      <c r="H214" s="135" t="s">
        <v>52</v>
      </c>
      <c r="I214" s="140"/>
    </row>
    <row r="215" spans="1:9" s="121" customFormat="1" ht="14.25">
      <c r="A215" s="134"/>
      <c r="B215" s="134"/>
      <c r="C215" s="139"/>
      <c r="D215" s="135"/>
      <c r="E215" s="140"/>
      <c r="F215" s="135"/>
      <c r="G215" s="140"/>
      <c r="H215" s="135"/>
      <c r="I215" s="140"/>
    </row>
    <row r="216" spans="1:9" s="121" customFormat="1" ht="14.25">
      <c r="A216" s="134"/>
      <c r="B216" s="134"/>
      <c r="C216" s="139"/>
      <c r="D216" s="135"/>
      <c r="E216" s="140"/>
      <c r="F216" s="135"/>
      <c r="G216" s="140"/>
      <c r="H216" s="135"/>
      <c r="I216" s="140"/>
    </row>
    <row r="217" spans="1:9" s="121" customFormat="1" ht="14.25">
      <c r="A217" s="134"/>
      <c r="B217" s="134"/>
      <c r="C217" s="139"/>
      <c r="D217" s="135"/>
      <c r="E217" s="140"/>
      <c r="F217" s="135"/>
      <c r="G217" s="140"/>
      <c r="H217" s="135"/>
      <c r="I217" s="140"/>
    </row>
    <row r="218" spans="1:9" s="121" customFormat="1" ht="15">
      <c r="A218" s="134"/>
      <c r="B218" s="134"/>
      <c r="C218" s="157"/>
      <c r="D218" s="135" t="s">
        <v>52</v>
      </c>
      <c r="E218" s="147">
        <f>SUM(E214:E217)</f>
        <v>0</v>
      </c>
      <c r="F218" s="135" t="s">
        <v>52</v>
      </c>
      <c r="G218" s="147">
        <f>SUM(G214:G217)</f>
        <v>0</v>
      </c>
      <c r="H218" s="135" t="s">
        <v>52</v>
      </c>
      <c r="I218" s="147">
        <f>SUM(I214:I217)</f>
        <v>0</v>
      </c>
    </row>
    <row r="219" spans="1:9" s="121" customFormat="1" ht="14.25">
      <c r="A219" s="146"/>
      <c r="B219" s="146"/>
      <c r="C219" s="146"/>
      <c r="D219" s="146"/>
      <c r="E219" s="146"/>
      <c r="F219" s="146"/>
      <c r="G219" s="146"/>
      <c r="H219" s="146"/>
      <c r="I219" s="146"/>
    </row>
    <row r="220" spans="1:9" s="121" customFormat="1" ht="15">
      <c r="A220" s="134"/>
      <c r="B220" s="134"/>
      <c r="C220" s="157" t="s">
        <v>104</v>
      </c>
      <c r="D220" s="135" t="s">
        <v>52</v>
      </c>
      <c r="E220" s="147">
        <f>E197+E204+E211+E218</f>
        <v>5</v>
      </c>
      <c r="F220" s="135" t="s">
        <v>52</v>
      </c>
      <c r="G220" s="147">
        <f>G197+G204+G211+G218</f>
        <v>13</v>
      </c>
      <c r="H220" s="135" t="s">
        <v>52</v>
      </c>
      <c r="I220" s="147">
        <f>I197+I204+I211+I218</f>
        <v>5</v>
      </c>
    </row>
    <row r="221" spans="1:9" s="121" customFormat="1" ht="14.25">
      <c r="A221" s="134"/>
      <c r="B221" s="134"/>
      <c r="C221" s="134"/>
      <c r="D221" s="143"/>
      <c r="E221" s="134"/>
      <c r="F221" s="143"/>
      <c r="G221" s="134"/>
      <c r="H221" s="143"/>
      <c r="I221" s="134"/>
    </row>
    <row r="222" spans="1:9" s="121" customFormat="1" ht="15">
      <c r="A222" s="128" t="s">
        <v>105</v>
      </c>
      <c r="B222" s="134"/>
      <c r="C222" s="134"/>
      <c r="D222" s="143"/>
      <c r="E222" s="134"/>
      <c r="F222" s="143"/>
      <c r="G222" s="134"/>
      <c r="H222" s="143"/>
      <c r="I222" s="134"/>
    </row>
    <row r="223" spans="1:9" s="121" customFormat="1" ht="15">
      <c r="A223" s="138"/>
      <c r="B223" s="134"/>
      <c r="C223" s="134"/>
      <c r="D223" s="143"/>
      <c r="E223" s="134"/>
      <c r="F223" s="143"/>
      <c r="G223" s="134"/>
      <c r="H223" s="143"/>
      <c r="I223" s="134"/>
    </row>
    <row r="224" spans="1:9" s="121" customFormat="1" ht="14.25">
      <c r="A224" s="134"/>
      <c r="B224" s="134"/>
      <c r="C224" s="139" t="s">
        <v>106</v>
      </c>
      <c r="D224" s="135" t="s">
        <v>52</v>
      </c>
      <c r="E224" s="140">
        <v>644640</v>
      </c>
      <c r="F224" s="135" t="s">
        <v>52</v>
      </c>
      <c r="G224" s="140">
        <f>617347+28000</f>
        <v>645347</v>
      </c>
      <c r="H224" s="135" t="s">
        <v>52</v>
      </c>
      <c r="I224" s="140">
        <f>874640-106000</f>
        <v>768640</v>
      </c>
    </row>
    <row r="225" spans="1:9" s="121" customFormat="1" ht="14.25">
      <c r="A225" s="134"/>
      <c r="B225" s="134"/>
      <c r="C225" s="139"/>
      <c r="D225" s="135"/>
      <c r="E225" s="140"/>
      <c r="F225" s="135"/>
      <c r="G225" s="140"/>
      <c r="H225" s="135"/>
      <c r="I225" s="140"/>
    </row>
    <row r="226" spans="1:9" s="121" customFormat="1" ht="14.25">
      <c r="A226" s="134"/>
      <c r="B226" s="134"/>
      <c r="C226" s="139"/>
      <c r="D226" s="135"/>
      <c r="E226" s="140"/>
      <c r="F226" s="135"/>
      <c r="G226" s="140"/>
      <c r="H226" s="135"/>
      <c r="I226" s="140"/>
    </row>
    <row r="227" spans="1:9" s="121" customFormat="1" ht="14.25">
      <c r="A227" s="134"/>
      <c r="B227" s="134"/>
      <c r="C227" s="139"/>
      <c r="D227" s="135"/>
      <c r="E227" s="140"/>
      <c r="F227" s="135"/>
      <c r="G227" s="140"/>
      <c r="H227" s="135"/>
      <c r="I227" s="140"/>
    </row>
    <row r="228" spans="1:9" s="121" customFormat="1" ht="15">
      <c r="A228" s="134"/>
      <c r="B228" s="134"/>
      <c r="C228" s="124"/>
      <c r="D228" s="135" t="s">
        <v>52</v>
      </c>
      <c r="E228" s="147">
        <f>SUM(E224:E227)</f>
        <v>644640</v>
      </c>
      <c r="F228" s="135" t="s">
        <v>52</v>
      </c>
      <c r="G228" s="147">
        <f>SUM(G224:G227)</f>
        <v>645347</v>
      </c>
      <c r="H228" s="135" t="s">
        <v>52</v>
      </c>
      <c r="I228" s="147">
        <f>SUM(I224:I227)</f>
        <v>768640</v>
      </c>
    </row>
    <row r="229" spans="1:9" s="121" customFormat="1" ht="14.25">
      <c r="A229" s="134"/>
      <c r="B229" s="134"/>
      <c r="C229" s="143"/>
      <c r="D229" s="135"/>
      <c r="E229" s="137"/>
      <c r="F229" s="135"/>
      <c r="G229" s="137"/>
      <c r="H229" s="135"/>
      <c r="I229" s="137"/>
    </row>
    <row r="230" spans="1:9" s="121" customFormat="1" ht="14.25">
      <c r="A230" s="134"/>
      <c r="B230" s="134"/>
      <c r="C230" s="134"/>
      <c r="D230" s="135"/>
      <c r="E230" s="137"/>
      <c r="F230" s="135"/>
      <c r="G230" s="137"/>
      <c r="H230" s="135"/>
      <c r="I230" s="137"/>
    </row>
    <row r="231" spans="1:9" s="121" customFormat="1" ht="14.25">
      <c r="A231" s="134"/>
      <c r="B231" s="134"/>
      <c r="C231" s="139"/>
      <c r="D231" s="135" t="s">
        <v>52</v>
      </c>
      <c r="E231" s="140"/>
      <c r="F231" s="135" t="s">
        <v>52</v>
      </c>
      <c r="G231" s="140"/>
      <c r="H231" s="135" t="s">
        <v>52</v>
      </c>
      <c r="I231" s="140"/>
    </row>
    <row r="232" spans="1:9" s="121" customFormat="1" ht="14.25">
      <c r="A232" s="134"/>
      <c r="B232" s="134"/>
      <c r="C232" s="139"/>
      <c r="D232" s="135"/>
      <c r="E232" s="140"/>
      <c r="F232" s="135"/>
      <c r="G232" s="140"/>
      <c r="H232" s="135"/>
      <c r="I232" s="140"/>
    </row>
    <row r="233" spans="1:9" s="121" customFormat="1" ht="14.25">
      <c r="A233" s="134"/>
      <c r="B233" s="134"/>
      <c r="C233" s="139"/>
      <c r="D233" s="135"/>
      <c r="E233" s="140"/>
      <c r="F233" s="135"/>
      <c r="G233" s="140"/>
      <c r="H233" s="135"/>
      <c r="I233" s="140"/>
    </row>
    <row r="234" spans="1:9" s="121" customFormat="1" ht="14.25">
      <c r="A234" s="134"/>
      <c r="B234" s="134"/>
      <c r="C234" s="139"/>
      <c r="D234" s="135"/>
      <c r="E234" s="140"/>
      <c r="F234" s="135"/>
      <c r="G234" s="140"/>
      <c r="H234" s="135"/>
      <c r="I234" s="140"/>
    </row>
    <row r="235" spans="1:9" s="121" customFormat="1" ht="15">
      <c r="A235" s="134"/>
      <c r="B235" s="134"/>
      <c r="C235" s="124"/>
      <c r="D235" s="135" t="s">
        <v>52</v>
      </c>
      <c r="E235" s="147">
        <f>SUM(E231:E234)</f>
        <v>0</v>
      </c>
      <c r="F235" s="135" t="s">
        <v>52</v>
      </c>
      <c r="G235" s="147">
        <f>SUM(G231:G234)</f>
        <v>0</v>
      </c>
      <c r="H235" s="135" t="s">
        <v>52</v>
      </c>
      <c r="I235" s="147">
        <f>SUM(I231:I234)</f>
        <v>0</v>
      </c>
    </row>
    <row r="236" spans="1:9" s="121" customFormat="1" ht="14.25">
      <c r="A236" s="134"/>
      <c r="B236" s="134"/>
      <c r="C236" s="134"/>
      <c r="D236" s="135"/>
      <c r="E236" s="137"/>
      <c r="F236" s="135"/>
      <c r="G236" s="137"/>
      <c r="H236" s="135"/>
      <c r="I236" s="137"/>
    </row>
    <row r="237" spans="1:9" s="121" customFormat="1" ht="14.25">
      <c r="A237" s="134"/>
      <c r="B237" s="134"/>
      <c r="C237" s="134"/>
      <c r="D237" s="135"/>
      <c r="E237" s="137"/>
      <c r="F237" s="135"/>
      <c r="G237" s="137"/>
      <c r="H237" s="135"/>
      <c r="I237" s="137"/>
    </row>
    <row r="238" spans="1:9" s="121" customFormat="1" ht="14.25">
      <c r="A238" s="134"/>
      <c r="B238" s="134"/>
      <c r="C238" s="139"/>
      <c r="D238" s="135" t="s">
        <v>52</v>
      </c>
      <c r="E238" s="140"/>
      <c r="F238" s="135" t="s">
        <v>52</v>
      </c>
      <c r="G238" s="140"/>
      <c r="H238" s="135" t="s">
        <v>52</v>
      </c>
      <c r="I238" s="140"/>
    </row>
    <row r="239" spans="1:9" s="121" customFormat="1" ht="14.25">
      <c r="A239" s="134"/>
      <c r="B239" s="134"/>
      <c r="C239" s="139"/>
      <c r="D239" s="135"/>
      <c r="E239" s="140"/>
      <c r="F239" s="135"/>
      <c r="G239" s="140"/>
      <c r="H239" s="135"/>
      <c r="I239" s="140"/>
    </row>
    <row r="240" spans="1:9" s="121" customFormat="1" ht="14.25">
      <c r="A240" s="134"/>
      <c r="B240" s="134"/>
      <c r="C240" s="139"/>
      <c r="D240" s="135"/>
      <c r="E240" s="140"/>
      <c r="F240" s="135"/>
      <c r="G240" s="140"/>
      <c r="H240" s="135"/>
      <c r="I240" s="140"/>
    </row>
    <row r="241" spans="1:9" s="121" customFormat="1" ht="14.25">
      <c r="A241" s="134"/>
      <c r="B241" s="134"/>
      <c r="C241" s="139"/>
      <c r="D241" s="135"/>
      <c r="E241" s="140"/>
      <c r="F241" s="135"/>
      <c r="G241" s="140"/>
      <c r="H241" s="135"/>
      <c r="I241" s="140"/>
    </row>
    <row r="242" spans="1:9" s="121" customFormat="1" ht="15">
      <c r="A242" s="134"/>
      <c r="B242" s="134"/>
      <c r="C242" s="124"/>
      <c r="D242" s="135" t="s">
        <v>52</v>
      </c>
      <c r="E242" s="147">
        <f>SUM(E238:E241)</f>
        <v>0</v>
      </c>
      <c r="F242" s="135" t="s">
        <v>52</v>
      </c>
      <c r="G242" s="147">
        <f>SUM(G238:G241)</f>
        <v>0</v>
      </c>
      <c r="H242" s="135" t="s">
        <v>52</v>
      </c>
      <c r="I242" s="147">
        <f>SUM(I238:I241)</f>
        <v>0</v>
      </c>
    </row>
    <row r="243" spans="1:9" s="121" customFormat="1" ht="14.25">
      <c r="A243" s="134"/>
      <c r="B243" s="134"/>
      <c r="C243" s="134"/>
      <c r="D243" s="135"/>
      <c r="E243" s="137"/>
      <c r="F243" s="135"/>
      <c r="G243" s="137"/>
      <c r="H243" s="135"/>
      <c r="I243" s="137"/>
    </row>
    <row r="244" spans="1:9" s="121" customFormat="1" ht="14.25">
      <c r="A244" s="134"/>
      <c r="B244" s="134"/>
      <c r="C244" s="134"/>
      <c r="D244" s="135"/>
      <c r="E244" s="137"/>
      <c r="F244" s="135"/>
      <c r="G244" s="137"/>
      <c r="H244" s="135"/>
      <c r="I244" s="137"/>
    </row>
    <row r="245" spans="1:9" s="121" customFormat="1" ht="14.25">
      <c r="A245" s="134"/>
      <c r="B245" s="134"/>
      <c r="C245" s="139"/>
      <c r="D245" s="135" t="s">
        <v>52</v>
      </c>
      <c r="E245" s="140"/>
      <c r="F245" s="135" t="s">
        <v>52</v>
      </c>
      <c r="G245" s="140"/>
      <c r="H245" s="135" t="s">
        <v>52</v>
      </c>
      <c r="I245" s="140"/>
    </row>
    <row r="246" spans="1:9" s="121" customFormat="1" ht="14.25">
      <c r="A246" s="134"/>
      <c r="B246" s="134"/>
      <c r="C246" s="139"/>
      <c r="D246" s="135"/>
      <c r="E246" s="140"/>
      <c r="F246" s="135"/>
      <c r="G246" s="140"/>
      <c r="H246" s="135"/>
      <c r="I246" s="140"/>
    </row>
    <row r="247" spans="1:9" s="121" customFormat="1" ht="14.25">
      <c r="A247" s="134"/>
      <c r="B247" s="134"/>
      <c r="C247" s="139"/>
      <c r="D247" s="135"/>
      <c r="E247" s="140"/>
      <c r="F247" s="135"/>
      <c r="G247" s="140"/>
      <c r="H247" s="135"/>
      <c r="I247" s="140"/>
    </row>
    <row r="248" spans="1:9" s="121" customFormat="1" ht="14.25">
      <c r="A248" s="134"/>
      <c r="B248" s="134"/>
      <c r="C248" s="139"/>
      <c r="D248" s="135"/>
      <c r="E248" s="140"/>
      <c r="F248" s="135"/>
      <c r="G248" s="140"/>
      <c r="H248" s="135"/>
      <c r="I248" s="140"/>
    </row>
    <row r="249" spans="1:9" s="121" customFormat="1" ht="15">
      <c r="A249" s="134"/>
      <c r="B249" s="134"/>
      <c r="C249" s="124"/>
      <c r="D249" s="135" t="s">
        <v>52</v>
      </c>
      <c r="E249" s="147">
        <f>SUM(E245:E248)</f>
        <v>0</v>
      </c>
      <c r="F249" s="135" t="s">
        <v>52</v>
      </c>
      <c r="G249" s="147">
        <f>SUM(G245:G248)</f>
        <v>0</v>
      </c>
      <c r="H249" s="135" t="s">
        <v>52</v>
      </c>
      <c r="I249" s="147">
        <f>SUM(I245:I248)</f>
        <v>0</v>
      </c>
    </row>
    <row r="250" spans="1:9" s="154" customFormat="1" ht="14.25">
      <c r="A250" s="144"/>
      <c r="B250" s="144"/>
      <c r="C250" s="160"/>
      <c r="D250" s="145"/>
      <c r="E250" s="145"/>
      <c r="F250" s="145"/>
      <c r="G250" s="145"/>
      <c r="H250" s="145"/>
      <c r="I250" s="145"/>
    </row>
    <row r="251" spans="1:9" s="121" customFormat="1" ht="15">
      <c r="A251" s="134"/>
      <c r="B251" s="134"/>
      <c r="C251" s="124" t="s">
        <v>107</v>
      </c>
      <c r="D251" s="135" t="s">
        <v>52</v>
      </c>
      <c r="E251" s="147">
        <f>E228+E235+E242+E249</f>
        <v>644640</v>
      </c>
      <c r="F251" s="135" t="s">
        <v>52</v>
      </c>
      <c r="G251" s="147">
        <f>G228+G235+G242+G249</f>
        <v>645347</v>
      </c>
      <c r="H251" s="135" t="s">
        <v>52</v>
      </c>
      <c r="I251" s="147">
        <f>I228+I235+I242+I249</f>
        <v>768640</v>
      </c>
    </row>
    <row r="252" spans="1:9" s="121" customFormat="1" ht="15">
      <c r="A252" s="134"/>
      <c r="B252" s="134"/>
      <c r="C252" s="124"/>
      <c r="D252" s="135"/>
      <c r="E252" s="145"/>
      <c r="F252" s="135"/>
      <c r="G252" s="145"/>
      <c r="H252" s="135"/>
      <c r="I252" s="145"/>
    </row>
    <row r="253" spans="1:9" s="121" customFormat="1" ht="15">
      <c r="A253" s="138"/>
      <c r="B253" s="148" t="s">
        <v>77</v>
      </c>
      <c r="C253" s="149" t="s">
        <v>78</v>
      </c>
      <c r="D253" s="149"/>
      <c r="E253" s="149"/>
      <c r="F253" s="149"/>
      <c r="G253" s="149"/>
      <c r="H253" s="149"/>
      <c r="I253" s="149"/>
    </row>
    <row r="254" spans="1:9" s="121" customFormat="1" ht="15">
      <c r="A254" s="128" t="s">
        <v>108</v>
      </c>
      <c r="B254" s="134"/>
      <c r="C254" s="134"/>
      <c r="D254" s="143"/>
      <c r="E254" s="134"/>
      <c r="F254" s="143"/>
      <c r="G254" s="134"/>
      <c r="H254" s="143"/>
      <c r="I254" s="134"/>
    </row>
    <row r="255" spans="1:9" s="121" customFormat="1" ht="15">
      <c r="A255" s="138"/>
      <c r="B255" s="134"/>
      <c r="C255" s="134"/>
      <c r="D255" s="143"/>
      <c r="E255" s="134"/>
      <c r="F255" s="143"/>
      <c r="G255" s="134"/>
      <c r="H255" s="143"/>
      <c r="I255" s="134"/>
    </row>
    <row r="256" spans="1:9" s="121" customFormat="1" ht="14.25">
      <c r="A256" s="134"/>
      <c r="B256" s="134"/>
      <c r="C256" s="139"/>
      <c r="D256" s="135" t="s">
        <v>52</v>
      </c>
      <c r="E256" s="140"/>
      <c r="F256" s="135" t="s">
        <v>52</v>
      </c>
      <c r="G256" s="140"/>
      <c r="H256" s="135" t="s">
        <v>52</v>
      </c>
      <c r="I256" s="140"/>
    </row>
    <row r="257" spans="1:9" s="121" customFormat="1" ht="14.25">
      <c r="A257" s="134"/>
      <c r="B257" s="134"/>
      <c r="C257" s="139"/>
      <c r="D257" s="135"/>
      <c r="E257" s="140"/>
      <c r="F257" s="135"/>
      <c r="G257" s="140"/>
      <c r="H257" s="135"/>
      <c r="I257" s="140"/>
    </row>
    <row r="258" spans="1:9" s="121" customFormat="1" ht="14.25">
      <c r="A258" s="134"/>
      <c r="B258" s="134"/>
      <c r="C258" s="139"/>
      <c r="D258" s="135"/>
      <c r="E258" s="140"/>
      <c r="F258" s="135"/>
      <c r="G258" s="140"/>
      <c r="H258" s="135"/>
      <c r="I258" s="140"/>
    </row>
    <row r="259" spans="1:9" s="121" customFormat="1" ht="14.25">
      <c r="A259" s="134"/>
      <c r="B259" s="134"/>
      <c r="C259" s="139"/>
      <c r="D259" s="135"/>
      <c r="E259" s="140"/>
      <c r="F259" s="135"/>
      <c r="G259" s="140"/>
      <c r="H259" s="135"/>
      <c r="I259" s="140"/>
    </row>
    <row r="260" spans="1:9" s="121" customFormat="1" ht="15">
      <c r="A260" s="134"/>
      <c r="B260" s="134"/>
      <c r="C260" s="124"/>
      <c r="D260" s="135" t="s">
        <v>52</v>
      </c>
      <c r="E260" s="147">
        <f>SUM(E256:E259)</f>
        <v>0</v>
      </c>
      <c r="F260" s="135" t="s">
        <v>52</v>
      </c>
      <c r="G260" s="147">
        <f>SUM(G256:G259)</f>
        <v>0</v>
      </c>
      <c r="H260" s="135" t="s">
        <v>52</v>
      </c>
      <c r="I260" s="147">
        <f>SUM(I256:I259)</f>
        <v>0</v>
      </c>
    </row>
    <row r="261" spans="1:9" s="163" customFormat="1" ht="14.25">
      <c r="A261" s="134"/>
      <c r="B261" s="134"/>
      <c r="C261" s="143"/>
      <c r="D261" s="135"/>
      <c r="E261" s="137"/>
      <c r="F261" s="135"/>
      <c r="G261" s="137"/>
      <c r="H261" s="135"/>
      <c r="I261" s="137"/>
    </row>
    <row r="262" spans="1:9" s="163" customFormat="1" ht="14.25">
      <c r="A262" s="134"/>
      <c r="B262" s="134"/>
      <c r="C262" s="134"/>
      <c r="D262" s="135"/>
      <c r="E262" s="137"/>
      <c r="F262" s="135"/>
      <c r="G262" s="137"/>
      <c r="H262" s="135"/>
      <c r="I262" s="137"/>
    </row>
    <row r="263" spans="1:9" s="163" customFormat="1" ht="14.25">
      <c r="A263" s="134"/>
      <c r="B263" s="134"/>
      <c r="C263" s="139"/>
      <c r="D263" s="135" t="s">
        <v>52</v>
      </c>
      <c r="E263" s="140"/>
      <c r="F263" s="135" t="s">
        <v>52</v>
      </c>
      <c r="G263" s="140"/>
      <c r="H263" s="135" t="s">
        <v>52</v>
      </c>
      <c r="I263" s="140"/>
    </row>
    <row r="264" spans="1:9" s="163" customFormat="1" ht="14.25">
      <c r="A264" s="134"/>
      <c r="B264" s="134"/>
      <c r="C264" s="139"/>
      <c r="D264" s="135"/>
      <c r="E264" s="140"/>
      <c r="F264" s="135"/>
      <c r="G264" s="140"/>
      <c r="H264" s="135"/>
      <c r="I264" s="140"/>
    </row>
    <row r="265" spans="1:9" s="163" customFormat="1" ht="14.25">
      <c r="A265" s="134"/>
      <c r="B265" s="134"/>
      <c r="C265" s="139"/>
      <c r="D265" s="135"/>
      <c r="E265" s="140"/>
      <c r="F265" s="135"/>
      <c r="G265" s="140"/>
      <c r="H265" s="135"/>
      <c r="I265" s="140"/>
    </row>
    <row r="266" spans="1:9" s="163" customFormat="1" ht="14.25">
      <c r="A266" s="134"/>
      <c r="B266" s="134"/>
      <c r="C266" s="139"/>
      <c r="D266" s="135"/>
      <c r="E266" s="140"/>
      <c r="F266" s="135"/>
      <c r="G266" s="140"/>
      <c r="H266" s="135"/>
      <c r="I266" s="140"/>
    </row>
    <row r="267" spans="1:9" s="163" customFormat="1" ht="15">
      <c r="A267" s="134"/>
      <c r="B267" s="134"/>
      <c r="C267" s="124"/>
      <c r="D267" s="135" t="s">
        <v>52</v>
      </c>
      <c r="E267" s="147">
        <f>SUM(E263:E266)</f>
        <v>0</v>
      </c>
      <c r="F267" s="135" t="s">
        <v>52</v>
      </c>
      <c r="G267" s="147">
        <f>SUM(G263:G266)</f>
        <v>0</v>
      </c>
      <c r="H267" s="135" t="s">
        <v>52</v>
      </c>
      <c r="I267" s="147">
        <f>SUM(I263:I266)</f>
        <v>0</v>
      </c>
    </row>
    <row r="268" spans="1:9" s="163" customFormat="1" ht="14.25">
      <c r="A268" s="134"/>
      <c r="B268" s="134"/>
      <c r="C268" s="134"/>
      <c r="D268" s="135"/>
      <c r="E268" s="137"/>
      <c r="F268" s="135"/>
      <c r="G268" s="137"/>
      <c r="H268" s="135"/>
      <c r="I268" s="137"/>
    </row>
    <row r="269" spans="1:9" s="163" customFormat="1" ht="14.25">
      <c r="A269" s="134"/>
      <c r="B269" s="134"/>
      <c r="C269" s="134"/>
      <c r="D269" s="135"/>
      <c r="E269" s="137"/>
      <c r="F269" s="135"/>
      <c r="G269" s="137"/>
      <c r="H269" s="135"/>
      <c r="I269" s="137"/>
    </row>
    <row r="270" spans="1:9" s="163" customFormat="1" ht="14.25">
      <c r="A270" s="134"/>
      <c r="B270" s="134"/>
      <c r="C270" s="139"/>
      <c r="D270" s="135" t="s">
        <v>52</v>
      </c>
      <c r="E270" s="140"/>
      <c r="F270" s="135" t="s">
        <v>52</v>
      </c>
      <c r="G270" s="140"/>
      <c r="H270" s="135" t="s">
        <v>52</v>
      </c>
      <c r="I270" s="140"/>
    </row>
    <row r="271" spans="1:9" s="163" customFormat="1" ht="14.25">
      <c r="A271" s="134"/>
      <c r="B271" s="134"/>
      <c r="C271" s="139"/>
      <c r="D271" s="135"/>
      <c r="E271" s="140"/>
      <c r="F271" s="135"/>
      <c r="G271" s="140"/>
      <c r="H271" s="135"/>
      <c r="I271" s="140"/>
    </row>
    <row r="272" spans="1:9" s="163" customFormat="1" ht="14.25">
      <c r="A272" s="134"/>
      <c r="B272" s="134"/>
      <c r="C272" s="139"/>
      <c r="D272" s="135"/>
      <c r="E272" s="140"/>
      <c r="F272" s="135"/>
      <c r="G272" s="140"/>
      <c r="H272" s="135"/>
      <c r="I272" s="140"/>
    </row>
    <row r="273" spans="1:9" s="163" customFormat="1" ht="14.25">
      <c r="A273" s="134"/>
      <c r="B273" s="134"/>
      <c r="C273" s="139"/>
      <c r="D273" s="135"/>
      <c r="E273" s="140"/>
      <c r="F273" s="135"/>
      <c r="G273" s="140"/>
      <c r="H273" s="135"/>
      <c r="I273" s="140"/>
    </row>
    <row r="274" spans="1:9" s="163" customFormat="1" ht="15">
      <c r="A274" s="134"/>
      <c r="B274" s="134"/>
      <c r="C274" s="124"/>
      <c r="D274" s="135" t="s">
        <v>52</v>
      </c>
      <c r="E274" s="147">
        <f>SUM(E270:E273)</f>
        <v>0</v>
      </c>
      <c r="F274" s="135" t="s">
        <v>52</v>
      </c>
      <c r="G274" s="147">
        <f>SUM(G270:G273)</f>
        <v>0</v>
      </c>
      <c r="H274" s="135" t="s">
        <v>52</v>
      </c>
      <c r="I274" s="147">
        <f>SUM(I270:I273)</f>
        <v>0</v>
      </c>
    </row>
    <row r="275" spans="1:9" s="163" customFormat="1" ht="14.25">
      <c r="A275" s="134"/>
      <c r="B275" s="134"/>
      <c r="C275" s="134"/>
      <c r="D275" s="135"/>
      <c r="E275" s="137"/>
      <c r="F275" s="135"/>
      <c r="G275" s="137"/>
      <c r="H275" s="135"/>
      <c r="I275" s="137"/>
    </row>
    <row r="276" spans="1:9" s="163" customFormat="1" ht="14.25">
      <c r="A276" s="134"/>
      <c r="B276" s="134"/>
      <c r="C276" s="134"/>
      <c r="D276" s="135"/>
      <c r="E276" s="137"/>
      <c r="F276" s="135"/>
      <c r="G276" s="137"/>
      <c r="H276" s="135"/>
      <c r="I276" s="137"/>
    </row>
    <row r="277" spans="1:9" s="163" customFormat="1" ht="14.25">
      <c r="A277" s="134"/>
      <c r="B277" s="134"/>
      <c r="C277" s="139"/>
      <c r="D277" s="135" t="s">
        <v>52</v>
      </c>
      <c r="E277" s="140"/>
      <c r="F277" s="135" t="s">
        <v>52</v>
      </c>
      <c r="G277" s="140"/>
      <c r="H277" s="135" t="s">
        <v>52</v>
      </c>
      <c r="I277" s="140"/>
    </row>
    <row r="278" spans="1:9" s="163" customFormat="1" ht="14.25">
      <c r="A278" s="134"/>
      <c r="B278" s="134"/>
      <c r="C278" s="139"/>
      <c r="D278" s="164"/>
      <c r="E278" s="140"/>
      <c r="F278" s="164"/>
      <c r="G278" s="140"/>
      <c r="H278" s="164"/>
      <c r="I278" s="140"/>
    </row>
    <row r="279" spans="1:9" s="163" customFormat="1" ht="14.25">
      <c r="A279" s="134"/>
      <c r="B279" s="134"/>
      <c r="C279" s="139"/>
      <c r="D279" s="135"/>
      <c r="E279" s="140"/>
      <c r="F279" s="135"/>
      <c r="G279" s="140"/>
      <c r="H279" s="135"/>
      <c r="I279" s="140"/>
    </row>
    <row r="280" spans="1:9" s="163" customFormat="1" ht="14.25">
      <c r="A280" s="134"/>
      <c r="B280" s="134"/>
      <c r="C280" s="139"/>
      <c r="D280" s="135"/>
      <c r="E280" s="140"/>
      <c r="F280" s="135"/>
      <c r="G280" s="140"/>
      <c r="H280" s="135"/>
      <c r="I280" s="140"/>
    </row>
    <row r="281" spans="1:9" s="163" customFormat="1" ht="15">
      <c r="A281" s="134"/>
      <c r="B281" s="134"/>
      <c r="C281" s="124"/>
      <c r="D281" s="135" t="s">
        <v>52</v>
      </c>
      <c r="E281" s="147">
        <f>SUM(E277:E280)</f>
        <v>0</v>
      </c>
      <c r="F281" s="135" t="s">
        <v>52</v>
      </c>
      <c r="G281" s="147">
        <f>SUM(G277:G280)</f>
        <v>0</v>
      </c>
      <c r="H281" s="135" t="s">
        <v>52</v>
      </c>
      <c r="I281" s="147">
        <f>SUM(I277:I280)</f>
        <v>0</v>
      </c>
    </row>
    <row r="282" spans="1:9" s="163" customFormat="1" ht="14.25">
      <c r="A282" s="144"/>
      <c r="B282" s="144"/>
      <c r="C282" s="160"/>
      <c r="D282" s="145"/>
      <c r="E282" s="145"/>
      <c r="F282" s="145"/>
      <c r="G282" s="145"/>
      <c r="H282" s="145"/>
      <c r="I282" s="145"/>
    </row>
    <row r="283" spans="1:9" s="163" customFormat="1" ht="15">
      <c r="A283" s="134"/>
      <c r="B283" s="134"/>
      <c r="C283" s="124" t="s">
        <v>109</v>
      </c>
      <c r="D283" s="135" t="s">
        <v>52</v>
      </c>
      <c r="E283" s="147">
        <f>E260+E267+E274+E281</f>
        <v>0</v>
      </c>
      <c r="F283" s="135" t="s">
        <v>52</v>
      </c>
      <c r="G283" s="147">
        <f>G260+G267+G274+G281</f>
        <v>0</v>
      </c>
      <c r="H283" s="135" t="s">
        <v>52</v>
      </c>
      <c r="I283" s="147">
        <f>I260+I267+I274+I281</f>
        <v>0</v>
      </c>
    </row>
    <row r="284" spans="1:9" s="163" customFormat="1" ht="15">
      <c r="A284" s="134"/>
      <c r="B284" s="134"/>
      <c r="C284" s="124"/>
      <c r="D284" s="135"/>
      <c r="E284" s="145"/>
      <c r="F284" s="135"/>
      <c r="G284" s="145"/>
      <c r="H284" s="135"/>
      <c r="I284" s="145"/>
    </row>
    <row r="285" spans="1:9" s="163" customFormat="1" ht="15">
      <c r="A285" s="146"/>
      <c r="B285" s="158"/>
      <c r="C285" s="165"/>
      <c r="D285" s="166"/>
      <c r="E285" s="166"/>
      <c r="F285" s="166"/>
      <c r="G285" s="166"/>
      <c r="H285" s="166"/>
      <c r="I285" s="166"/>
    </row>
    <row r="286" spans="1:9" s="163" customFormat="1" ht="15.75" thickBot="1">
      <c r="A286" s="134"/>
      <c r="B286" s="134"/>
      <c r="C286" s="124" t="s">
        <v>110</v>
      </c>
      <c r="D286" s="135" t="s">
        <v>52</v>
      </c>
      <c r="E286" s="167">
        <f>E64+E125+E157+E188+E220+E251+E283</f>
        <v>13737948</v>
      </c>
      <c r="F286" s="135" t="s">
        <v>52</v>
      </c>
      <c r="G286" s="167">
        <f>G64+G125+G157+G188+G220+G251+G283</f>
        <v>5813922</v>
      </c>
      <c r="H286" s="135" t="s">
        <v>52</v>
      </c>
      <c r="I286" s="167">
        <f>I64+I125+I157+I188+I220+I251+I283</f>
        <v>13738802</v>
      </c>
    </row>
    <row r="287" spans="1:9" s="163" customFormat="1" ht="15.75" thickTop="1">
      <c r="A287" s="134"/>
      <c r="B287" s="134"/>
      <c r="C287" s="124"/>
      <c r="D287" s="135"/>
      <c r="E287" s="145"/>
      <c r="F287" s="135"/>
      <c r="G287" s="145"/>
      <c r="H287" s="135"/>
      <c r="I287" s="145"/>
    </row>
    <row r="288" spans="1:9" s="163" customFormat="1" ht="14.25">
      <c r="A288" s="146"/>
      <c r="B288" s="148" t="s">
        <v>77</v>
      </c>
      <c r="C288" s="149" t="s">
        <v>78</v>
      </c>
      <c r="D288" s="149"/>
      <c r="E288" s="149"/>
      <c r="F288" s="149"/>
      <c r="G288" s="149"/>
      <c r="H288" s="149"/>
      <c r="I288" s="149"/>
    </row>
    <row r="289" spans="1:9" ht="15">
      <c r="A289" s="168"/>
      <c r="B289" s="168"/>
      <c r="C289" s="169"/>
      <c r="D289" s="170"/>
      <c r="E289" s="171"/>
      <c r="F289" s="170"/>
      <c r="G289" s="171"/>
      <c r="H289" s="170"/>
      <c r="I289" s="171"/>
    </row>
    <row r="290" spans="1:9" ht="15">
      <c r="A290" s="172"/>
      <c r="B290" s="168"/>
      <c r="C290" s="169"/>
      <c r="D290" s="170"/>
      <c r="E290" s="171"/>
      <c r="F290" s="170"/>
      <c r="G290" s="171"/>
      <c r="H290" s="170"/>
      <c r="I290" s="171"/>
    </row>
    <row r="291" spans="1:9" ht="15">
      <c r="A291" s="173"/>
      <c r="B291" s="173"/>
      <c r="D291" s="174"/>
      <c r="E291" s="175"/>
      <c r="F291" s="174"/>
      <c r="G291" s="175"/>
      <c r="H291" s="174"/>
      <c r="I291" s="175"/>
    </row>
    <row r="292" spans="1:9">
      <c r="D292" s="173"/>
      <c r="F292" s="173"/>
      <c r="H292" s="173"/>
    </row>
    <row r="293" spans="1:9">
      <c r="D293" s="173"/>
      <c r="F293" s="173"/>
      <c r="H293" s="173"/>
    </row>
    <row r="294" spans="1:9">
      <c r="D294" s="173"/>
      <c r="F294" s="173"/>
      <c r="H294" s="173"/>
    </row>
    <row r="295" spans="1:9">
      <c r="D295" s="173"/>
      <c r="F295" s="173"/>
      <c r="H295" s="173"/>
    </row>
    <row r="296" spans="1:9">
      <c r="D296" s="173"/>
      <c r="F296" s="173"/>
      <c r="H296" s="173"/>
    </row>
    <row r="297" spans="1:9">
      <c r="D297" s="173"/>
      <c r="F297" s="173"/>
      <c r="H297" s="173"/>
    </row>
    <row r="298" spans="1:9">
      <c r="D298" s="173"/>
      <c r="F298" s="173"/>
      <c r="H298" s="173"/>
    </row>
    <row r="299" spans="1:9">
      <c r="D299" s="173"/>
      <c r="F299" s="173"/>
      <c r="H299" s="173"/>
    </row>
    <row r="300" spans="1:9">
      <c r="D300" s="173"/>
      <c r="F300" s="173"/>
      <c r="H300" s="173"/>
    </row>
    <row r="302" spans="1:9" ht="14.25">
      <c r="E302" s="171"/>
    </row>
  </sheetData>
  <mergeCells count="10">
    <mergeCell ref="C127:I127"/>
    <mergeCell ref="C190:I190"/>
    <mergeCell ref="C253:I253"/>
    <mergeCell ref="C288:I288"/>
    <mergeCell ref="A1:I1"/>
    <mergeCell ref="A2:I2"/>
    <mergeCell ref="A3:I3"/>
    <mergeCell ref="A5:C5"/>
    <mergeCell ref="A6:C6"/>
    <mergeCell ref="C66:I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2"/>
  <sheetViews>
    <sheetView topLeftCell="A31" workbookViewId="0">
      <selection activeCell="C20" sqref="C20"/>
    </sheetView>
  </sheetViews>
  <sheetFormatPr defaultColWidth="8.7109375" defaultRowHeight="12"/>
  <cols>
    <col min="1" max="1" width="36.28515625" style="116" customWidth="1"/>
    <col min="2" max="2" width="2.7109375" style="116" customWidth="1"/>
    <col min="3" max="3" width="13.7109375" style="116" customWidth="1"/>
    <col min="4" max="4" width="2.7109375" style="116" customWidth="1"/>
    <col min="5" max="5" width="13.7109375" style="116" customWidth="1"/>
    <col min="6" max="6" width="2.7109375" style="116" customWidth="1"/>
    <col min="7" max="7" width="13.7109375" style="116" customWidth="1"/>
    <col min="8" max="8" width="2.7109375" style="173" customWidth="1"/>
    <col min="9" max="9" width="13.7109375" style="116" customWidth="1"/>
    <col min="10" max="16384" width="8.7109375" style="116"/>
  </cols>
  <sheetData>
    <row r="1" spans="1:9" s="235" customFormat="1" ht="15" customHeight="1">
      <c r="A1" s="177" t="str">
        <f>City_Town_of</f>
        <v>TOWN OF PARKER</v>
      </c>
      <c r="B1" s="177"/>
      <c r="C1" s="177"/>
      <c r="D1" s="177"/>
      <c r="E1" s="177"/>
      <c r="F1" s="177"/>
      <c r="G1" s="177"/>
      <c r="H1" s="177"/>
      <c r="I1" s="177"/>
    </row>
    <row r="2" spans="1:9" s="235" customFormat="1" ht="18.75" customHeight="1">
      <c r="A2" s="236" t="s">
        <v>172</v>
      </c>
      <c r="B2" s="236"/>
      <c r="C2" s="236"/>
      <c r="D2" s="236"/>
      <c r="E2" s="236"/>
      <c r="F2" s="236"/>
      <c r="G2" s="236"/>
      <c r="H2" s="236"/>
      <c r="I2" s="236"/>
    </row>
    <row r="3" spans="1:9" s="235" customFormat="1" ht="17.25" customHeight="1">
      <c r="A3" s="179" t="str">
        <f>"Fiscal Year " &amp; [1]Instructions!E7</f>
        <v>Fiscal Year 2019</v>
      </c>
      <c r="B3" s="179"/>
      <c r="C3" s="179"/>
      <c r="D3" s="179"/>
      <c r="E3" s="179"/>
      <c r="F3" s="179"/>
      <c r="G3" s="179"/>
      <c r="H3" s="179"/>
      <c r="I3" s="179"/>
    </row>
    <row r="4" spans="1:9" s="172" customFormat="1" ht="8.1" customHeight="1">
      <c r="A4" s="237"/>
      <c r="B4" s="237"/>
      <c r="C4" s="237"/>
      <c r="D4" s="237"/>
      <c r="E4" s="237"/>
      <c r="F4" s="237"/>
      <c r="G4" s="168"/>
      <c r="H4" s="237"/>
      <c r="I4" s="237"/>
    </row>
    <row r="5" spans="1:9" s="121" customFormat="1" ht="13.5" customHeight="1">
      <c r="A5" s="237"/>
      <c r="B5" s="237"/>
      <c r="C5" s="238" t="s">
        <v>173</v>
      </c>
      <c r="D5" s="238"/>
      <c r="E5" s="238"/>
      <c r="F5" s="237"/>
      <c r="G5" s="238" t="s">
        <v>174</v>
      </c>
      <c r="H5" s="238"/>
      <c r="I5" s="238"/>
    </row>
    <row r="6" spans="1:9" s="121" customFormat="1" ht="13.5" customHeight="1" thickBot="1">
      <c r="A6" s="237"/>
      <c r="B6" s="237"/>
      <c r="C6" s="239">
        <f>[1]Instructions!E7</f>
        <v>2019</v>
      </c>
      <c r="D6" s="239"/>
      <c r="E6" s="239"/>
      <c r="F6" s="237"/>
      <c r="G6" s="240">
        <f>[1]Instructions!E7</f>
        <v>2019</v>
      </c>
      <c r="H6" s="240"/>
      <c r="I6" s="240"/>
    </row>
    <row r="7" spans="1:9" s="121" customFormat="1" ht="13.5" customHeight="1" thickTop="1" thickBot="1">
      <c r="A7" s="241" t="s">
        <v>164</v>
      </c>
      <c r="B7" s="237"/>
      <c r="C7" s="242" t="s">
        <v>175</v>
      </c>
      <c r="D7" s="243"/>
      <c r="E7" s="244" t="s">
        <v>176</v>
      </c>
      <c r="F7" s="237"/>
      <c r="G7" s="241" t="s">
        <v>177</v>
      </c>
      <c r="H7" s="237"/>
      <c r="I7" s="241" t="s">
        <v>178</v>
      </c>
    </row>
    <row r="8" spans="1:9" s="121" customFormat="1" ht="18.75" customHeight="1" thickTop="1">
      <c r="A8" s="128" t="s">
        <v>49</v>
      </c>
      <c r="B8" s="137"/>
      <c r="C8" s="137"/>
      <c r="D8" s="137"/>
      <c r="E8" s="137"/>
      <c r="F8" s="137"/>
      <c r="G8" s="137"/>
      <c r="H8" s="137"/>
      <c r="I8" s="137"/>
    </row>
    <row r="9" spans="1:9" s="121" customFormat="1" ht="13.5" customHeight="1">
      <c r="A9" s="139"/>
      <c r="B9" s="135" t="s">
        <v>52</v>
      </c>
      <c r="C9" s="176"/>
      <c r="D9" s="135" t="s">
        <v>52</v>
      </c>
      <c r="E9" s="176"/>
      <c r="F9" s="135" t="s">
        <v>52</v>
      </c>
      <c r="G9" s="176"/>
      <c r="H9" s="135" t="s">
        <v>52</v>
      </c>
      <c r="I9" s="176">
        <v>80000</v>
      </c>
    </row>
    <row r="10" spans="1:9" s="121" customFormat="1" ht="13.5" customHeight="1">
      <c r="A10" s="139"/>
      <c r="B10" s="135"/>
      <c r="C10" s="176"/>
      <c r="D10" s="135"/>
      <c r="E10" s="176"/>
      <c r="F10" s="135"/>
      <c r="G10" s="176"/>
      <c r="H10" s="135"/>
      <c r="I10" s="176">
        <v>1300000</v>
      </c>
    </row>
    <row r="11" spans="1:9" s="121" customFormat="1" ht="13.5" customHeight="1">
      <c r="A11" s="139"/>
      <c r="B11" s="135"/>
      <c r="C11" s="176"/>
      <c r="D11" s="135"/>
      <c r="E11" s="176"/>
      <c r="F11" s="135"/>
      <c r="G11" s="176"/>
      <c r="H11" s="135"/>
      <c r="I11" s="176"/>
    </row>
    <row r="12" spans="1:9" s="121" customFormat="1" ht="13.5" customHeight="1">
      <c r="A12" s="139"/>
      <c r="B12" s="135"/>
      <c r="C12" s="176"/>
      <c r="D12" s="135"/>
      <c r="E12" s="176"/>
      <c r="F12" s="135"/>
      <c r="G12" s="176"/>
      <c r="H12" s="135"/>
      <c r="I12" s="176"/>
    </row>
    <row r="13" spans="1:9" s="121" customFormat="1" ht="13.5" customHeight="1">
      <c r="A13" s="139"/>
      <c r="B13" s="135"/>
      <c r="C13" s="176"/>
      <c r="D13" s="135"/>
      <c r="E13" s="176"/>
      <c r="F13" s="135"/>
      <c r="G13" s="176"/>
      <c r="H13" s="135"/>
      <c r="I13" s="176"/>
    </row>
    <row r="14" spans="1:9" s="121" customFormat="1" ht="13.5" customHeight="1">
      <c r="A14" s="124" t="s">
        <v>76</v>
      </c>
      <c r="B14" s="135" t="s">
        <v>52</v>
      </c>
      <c r="C14" s="245">
        <f>SUM(C9:C13)</f>
        <v>0</v>
      </c>
      <c r="D14" s="135" t="s">
        <v>52</v>
      </c>
      <c r="E14" s="245">
        <f>SUM(E9:E13)</f>
        <v>0</v>
      </c>
      <c r="F14" s="135" t="s">
        <v>52</v>
      </c>
      <c r="G14" s="245">
        <f>SUM(G9:G13)</f>
        <v>0</v>
      </c>
      <c r="H14" s="135" t="s">
        <v>52</v>
      </c>
      <c r="I14" s="245">
        <f>SUM(I9:I13)</f>
        <v>1380000</v>
      </c>
    </row>
    <row r="15" spans="1:9" s="121" customFormat="1" ht="18.75" customHeight="1">
      <c r="A15" s="128" t="s">
        <v>79</v>
      </c>
      <c r="B15" s="135"/>
      <c r="C15" s="137"/>
      <c r="D15" s="135"/>
      <c r="E15" s="137"/>
      <c r="F15" s="135"/>
      <c r="G15" s="137"/>
      <c r="H15" s="135"/>
      <c r="I15" s="137"/>
    </row>
    <row r="16" spans="1:9" s="121" customFormat="1" ht="13.5" customHeight="1">
      <c r="A16" s="139"/>
      <c r="B16" s="135" t="s">
        <v>52</v>
      </c>
      <c r="C16" s="176"/>
      <c r="D16" s="135" t="s">
        <v>52</v>
      </c>
      <c r="E16" s="176"/>
      <c r="F16" s="135" t="s">
        <v>52</v>
      </c>
      <c r="G16" s="176"/>
      <c r="H16" s="135" t="s">
        <v>52</v>
      </c>
      <c r="I16" s="176"/>
    </row>
    <row r="17" spans="1:9" s="121" customFormat="1" ht="13.5" customHeight="1">
      <c r="A17" s="139"/>
      <c r="B17" s="135"/>
      <c r="C17" s="176"/>
      <c r="D17" s="135"/>
      <c r="E17" s="176"/>
      <c r="F17" s="135"/>
      <c r="G17" s="176"/>
      <c r="H17" s="135"/>
      <c r="I17" s="176"/>
    </row>
    <row r="18" spans="1:9" s="121" customFormat="1" ht="13.5" customHeight="1">
      <c r="A18" s="139"/>
      <c r="B18" s="135"/>
      <c r="C18" s="176"/>
      <c r="D18" s="135"/>
      <c r="E18" s="176"/>
      <c r="F18" s="135"/>
      <c r="G18" s="176"/>
      <c r="H18" s="135"/>
      <c r="I18" s="176"/>
    </row>
    <row r="19" spans="1:9" s="121" customFormat="1" ht="13.5" customHeight="1">
      <c r="A19" s="139"/>
      <c r="B19" s="135"/>
      <c r="C19" s="176"/>
      <c r="D19" s="135"/>
      <c r="E19" s="176"/>
      <c r="F19" s="135"/>
      <c r="G19" s="176"/>
      <c r="H19" s="135"/>
      <c r="I19" s="176"/>
    </row>
    <row r="20" spans="1:9" s="121" customFormat="1" ht="13.5" customHeight="1">
      <c r="A20" s="139"/>
      <c r="B20" s="135"/>
      <c r="C20" s="176"/>
      <c r="D20" s="135"/>
      <c r="E20" s="176"/>
      <c r="F20" s="135"/>
      <c r="G20" s="176"/>
      <c r="H20" s="135"/>
      <c r="I20" s="176"/>
    </row>
    <row r="21" spans="1:9" s="121" customFormat="1" ht="13.5" customHeight="1">
      <c r="A21" s="124" t="s">
        <v>91</v>
      </c>
      <c r="B21" s="135" t="s">
        <v>52</v>
      </c>
      <c r="C21" s="245">
        <f>SUM(C16:C20)</f>
        <v>0</v>
      </c>
      <c r="D21" s="135" t="s">
        <v>52</v>
      </c>
      <c r="E21" s="245">
        <f>SUM(E16:E20)</f>
        <v>0</v>
      </c>
      <c r="F21" s="135" t="s">
        <v>52</v>
      </c>
      <c r="G21" s="245">
        <f>SUM(G16:G20)</f>
        <v>0</v>
      </c>
      <c r="H21" s="135" t="s">
        <v>52</v>
      </c>
      <c r="I21" s="245">
        <f>SUM(I16:I20)</f>
        <v>0</v>
      </c>
    </row>
    <row r="22" spans="1:9" s="121" customFormat="1" ht="18.75" customHeight="1">
      <c r="A22" s="128" t="s">
        <v>92</v>
      </c>
      <c r="B22" s="135"/>
      <c r="C22" s="137"/>
      <c r="D22" s="135"/>
      <c r="E22" s="137"/>
      <c r="F22" s="135"/>
      <c r="G22" s="137"/>
      <c r="H22" s="135"/>
      <c r="I22" s="137"/>
    </row>
    <row r="23" spans="1:9" s="121" customFormat="1" ht="13.5" customHeight="1">
      <c r="A23" s="139"/>
      <c r="B23" s="135" t="s">
        <v>52</v>
      </c>
      <c r="C23" s="176"/>
      <c r="D23" s="135" t="s">
        <v>52</v>
      </c>
      <c r="E23" s="176"/>
      <c r="F23" s="135" t="s">
        <v>52</v>
      </c>
      <c r="G23" s="176">
        <v>80000</v>
      </c>
      <c r="H23" s="135" t="s">
        <v>52</v>
      </c>
      <c r="I23" s="176"/>
    </row>
    <row r="24" spans="1:9" s="121" customFormat="1" ht="13.5" customHeight="1">
      <c r="A24" s="139"/>
      <c r="B24" s="135"/>
      <c r="C24" s="176"/>
      <c r="D24" s="135"/>
      <c r="E24" s="176"/>
      <c r="F24" s="135"/>
      <c r="G24" s="176">
        <v>1300000</v>
      </c>
      <c r="H24" s="135"/>
      <c r="I24" s="176"/>
    </row>
    <row r="25" spans="1:9" s="121" customFormat="1" ht="13.5" customHeight="1">
      <c r="A25" s="139"/>
      <c r="B25" s="135"/>
      <c r="C25" s="176"/>
      <c r="D25" s="135"/>
      <c r="E25" s="176"/>
      <c r="F25" s="135"/>
      <c r="G25" s="176">
        <v>45000</v>
      </c>
      <c r="H25" s="135"/>
      <c r="I25" s="176"/>
    </row>
    <row r="26" spans="1:9" s="121" customFormat="1" ht="13.5" customHeight="1">
      <c r="A26" s="139"/>
      <c r="B26" s="135"/>
      <c r="C26" s="176"/>
      <c r="D26" s="135"/>
      <c r="E26" s="176"/>
      <c r="F26" s="135"/>
      <c r="G26" s="176"/>
      <c r="H26" s="135"/>
      <c r="I26" s="176"/>
    </row>
    <row r="27" spans="1:9" s="121" customFormat="1" ht="13.5" customHeight="1">
      <c r="A27" s="139"/>
      <c r="B27" s="135"/>
      <c r="C27" s="176"/>
      <c r="D27" s="135"/>
      <c r="E27" s="176"/>
      <c r="F27" s="135"/>
      <c r="G27" s="176"/>
      <c r="H27" s="135"/>
      <c r="I27" s="176"/>
    </row>
    <row r="28" spans="1:9" s="121" customFormat="1" ht="13.5" customHeight="1">
      <c r="A28" s="124" t="s">
        <v>93</v>
      </c>
      <c r="B28" s="135" t="s">
        <v>52</v>
      </c>
      <c r="C28" s="245">
        <f>SUM(C23:C27)</f>
        <v>0</v>
      </c>
      <c r="D28" s="135" t="s">
        <v>52</v>
      </c>
      <c r="E28" s="245">
        <f>SUM(E23:E27)</f>
        <v>0</v>
      </c>
      <c r="F28" s="135" t="s">
        <v>52</v>
      </c>
      <c r="G28" s="245">
        <f>SUM(G23:G27)</f>
        <v>1425000</v>
      </c>
      <c r="H28" s="135" t="s">
        <v>52</v>
      </c>
      <c r="I28" s="245">
        <f>SUM(I23:I27)</f>
        <v>0</v>
      </c>
    </row>
    <row r="29" spans="1:9" s="121" customFormat="1" ht="18.75" customHeight="1">
      <c r="A29" s="128" t="s">
        <v>94</v>
      </c>
      <c r="B29" s="135"/>
      <c r="C29" s="137"/>
      <c r="D29" s="135"/>
      <c r="E29" s="137"/>
      <c r="F29" s="135"/>
      <c r="G29" s="137"/>
      <c r="H29" s="135"/>
      <c r="I29" s="137"/>
    </row>
    <row r="30" spans="1:9" s="121" customFormat="1" ht="13.5" customHeight="1">
      <c r="A30" s="139"/>
      <c r="B30" s="135" t="s">
        <v>52</v>
      </c>
      <c r="C30" s="176"/>
      <c r="D30" s="135" t="s">
        <v>52</v>
      </c>
      <c r="E30" s="176"/>
      <c r="F30" s="135" t="s">
        <v>52</v>
      </c>
      <c r="G30" s="176"/>
      <c r="H30" s="135" t="s">
        <v>52</v>
      </c>
      <c r="I30" s="176"/>
    </row>
    <row r="31" spans="1:9" s="121" customFormat="1" ht="13.5" customHeight="1">
      <c r="A31" s="139"/>
      <c r="B31" s="135"/>
      <c r="C31" s="176"/>
      <c r="D31" s="135"/>
      <c r="E31" s="176"/>
      <c r="F31" s="135"/>
      <c r="G31" s="176"/>
      <c r="H31" s="135"/>
      <c r="I31" s="176"/>
    </row>
    <row r="32" spans="1:9" s="121" customFormat="1" ht="13.5" customHeight="1">
      <c r="A32" s="139"/>
      <c r="B32" s="135"/>
      <c r="C32" s="176"/>
      <c r="D32" s="135"/>
      <c r="E32" s="176"/>
      <c r="F32" s="135"/>
      <c r="G32" s="176"/>
      <c r="H32" s="135"/>
      <c r="I32" s="176"/>
    </row>
    <row r="33" spans="1:9" s="121" customFormat="1" ht="13.5" customHeight="1">
      <c r="A33" s="139"/>
      <c r="B33" s="135"/>
      <c r="C33" s="176"/>
      <c r="D33" s="135"/>
      <c r="E33" s="176"/>
      <c r="F33" s="135"/>
      <c r="G33" s="176"/>
      <c r="H33" s="135"/>
      <c r="I33" s="176"/>
    </row>
    <row r="34" spans="1:9" s="121" customFormat="1" ht="13.5" customHeight="1">
      <c r="A34" s="139"/>
      <c r="B34" s="135"/>
      <c r="C34" s="176"/>
      <c r="D34" s="135"/>
      <c r="E34" s="176"/>
      <c r="F34" s="135"/>
      <c r="G34" s="176"/>
      <c r="H34" s="135"/>
      <c r="I34" s="176"/>
    </row>
    <row r="35" spans="1:9" s="121" customFormat="1" ht="13.5" customHeight="1">
      <c r="A35" s="124" t="s">
        <v>101</v>
      </c>
      <c r="B35" s="135" t="s">
        <v>52</v>
      </c>
      <c r="C35" s="245">
        <f>SUM(C30:C34)</f>
        <v>0</v>
      </c>
      <c r="D35" s="135" t="s">
        <v>52</v>
      </c>
      <c r="E35" s="245">
        <f>SUM(E30:E34)</f>
        <v>0</v>
      </c>
      <c r="F35" s="135" t="s">
        <v>52</v>
      </c>
      <c r="G35" s="245">
        <f>SUM(G30:G34)</f>
        <v>0</v>
      </c>
      <c r="H35" s="135" t="s">
        <v>52</v>
      </c>
      <c r="I35" s="245">
        <f>SUM(I30:I34)</f>
        <v>0</v>
      </c>
    </row>
    <row r="36" spans="1:9" s="121" customFormat="1" ht="18.75" customHeight="1">
      <c r="A36" s="246" t="s">
        <v>102</v>
      </c>
      <c r="B36" s="135"/>
      <c r="C36" s="136"/>
      <c r="D36" s="135"/>
      <c r="E36" s="136"/>
      <c r="F36" s="135"/>
      <c r="G36" s="136"/>
      <c r="H36" s="135"/>
      <c r="I36" s="136"/>
    </row>
    <row r="37" spans="1:9" s="121" customFormat="1" ht="13.5" customHeight="1">
      <c r="A37" s="139"/>
      <c r="B37" s="135" t="s">
        <v>52</v>
      </c>
      <c r="C37" s="176"/>
      <c r="D37" s="135" t="s">
        <v>52</v>
      </c>
      <c r="E37" s="176"/>
      <c r="F37" s="135" t="s">
        <v>52</v>
      </c>
      <c r="G37" s="176"/>
      <c r="H37" s="135" t="s">
        <v>52</v>
      </c>
      <c r="I37" s="176"/>
    </row>
    <row r="38" spans="1:9" s="121" customFormat="1" ht="13.5" customHeight="1">
      <c r="A38" s="139"/>
      <c r="B38" s="135"/>
      <c r="C38" s="176"/>
      <c r="D38" s="135"/>
      <c r="E38" s="176"/>
      <c r="F38" s="135"/>
      <c r="G38" s="176"/>
      <c r="H38" s="135"/>
      <c r="I38" s="176"/>
    </row>
    <row r="39" spans="1:9" s="121" customFormat="1" ht="13.5" customHeight="1">
      <c r="A39" s="139"/>
      <c r="B39" s="135"/>
      <c r="C39" s="176"/>
      <c r="D39" s="135"/>
      <c r="E39" s="176"/>
      <c r="F39" s="135"/>
      <c r="G39" s="176"/>
      <c r="H39" s="135"/>
      <c r="I39" s="176"/>
    </row>
    <row r="40" spans="1:9" s="121" customFormat="1" ht="13.5" customHeight="1">
      <c r="A40" s="139"/>
      <c r="B40" s="135"/>
      <c r="C40" s="176"/>
      <c r="D40" s="135"/>
      <c r="E40" s="176"/>
      <c r="F40" s="135"/>
      <c r="G40" s="176"/>
      <c r="H40" s="135"/>
      <c r="I40" s="176"/>
    </row>
    <row r="41" spans="1:9" s="121" customFormat="1" ht="13.5" customHeight="1">
      <c r="A41" s="139"/>
      <c r="B41" s="135"/>
      <c r="C41" s="176"/>
      <c r="D41" s="135"/>
      <c r="E41" s="176"/>
      <c r="F41" s="135"/>
      <c r="G41" s="176"/>
      <c r="H41" s="135"/>
      <c r="I41" s="176"/>
    </row>
    <row r="42" spans="1:9" s="121" customFormat="1" ht="13.5" customHeight="1">
      <c r="A42" s="124" t="s">
        <v>104</v>
      </c>
      <c r="B42" s="135" t="s">
        <v>52</v>
      </c>
      <c r="C42" s="245">
        <f>SUM(C37:C41)</f>
        <v>0</v>
      </c>
      <c r="D42" s="135" t="s">
        <v>52</v>
      </c>
      <c r="E42" s="245">
        <f>SUM(E37:E41)</f>
        <v>0</v>
      </c>
      <c r="F42" s="135" t="s">
        <v>52</v>
      </c>
      <c r="G42" s="245">
        <f>SUM(G37:G41)</f>
        <v>0</v>
      </c>
      <c r="H42" s="135" t="s">
        <v>52</v>
      </c>
      <c r="I42" s="245">
        <f>SUM(I37:I41)</f>
        <v>0</v>
      </c>
    </row>
    <row r="43" spans="1:9" s="121" customFormat="1" ht="18.75" customHeight="1">
      <c r="A43" s="128" t="s">
        <v>105</v>
      </c>
      <c r="B43" s="135"/>
      <c r="C43" s="137"/>
      <c r="D43" s="135"/>
      <c r="E43" s="137"/>
      <c r="F43" s="135"/>
      <c r="G43" s="137"/>
      <c r="H43" s="135"/>
      <c r="I43" s="137"/>
    </row>
    <row r="44" spans="1:9" s="121" customFormat="1" ht="13.5" customHeight="1">
      <c r="A44" s="139"/>
      <c r="B44" s="135" t="s">
        <v>52</v>
      </c>
      <c r="C44" s="176"/>
      <c r="D44" s="135" t="s">
        <v>52</v>
      </c>
      <c r="E44" s="176"/>
      <c r="F44" s="135" t="s">
        <v>52</v>
      </c>
      <c r="G44" s="176"/>
      <c r="H44" s="135" t="s">
        <v>52</v>
      </c>
      <c r="I44" s="176"/>
    </row>
    <row r="45" spans="1:9" s="121" customFormat="1" ht="13.5" customHeight="1">
      <c r="A45" s="139" t="s">
        <v>106</v>
      </c>
      <c r="B45" s="135"/>
      <c r="C45" s="176"/>
      <c r="D45" s="135"/>
      <c r="E45" s="176"/>
      <c r="F45" s="135"/>
      <c r="G45" s="176"/>
      <c r="H45" s="135"/>
      <c r="I45" s="176">
        <v>45000</v>
      </c>
    </row>
    <row r="46" spans="1:9" s="121" customFormat="1" ht="13.5" customHeight="1">
      <c r="A46" s="139"/>
      <c r="B46" s="135"/>
      <c r="C46" s="176"/>
      <c r="D46" s="135"/>
      <c r="E46" s="176"/>
      <c r="F46" s="135"/>
      <c r="G46" s="176"/>
      <c r="H46" s="135"/>
      <c r="I46" s="176"/>
    </row>
    <row r="47" spans="1:9" s="121" customFormat="1" ht="13.5" customHeight="1">
      <c r="A47" s="139"/>
      <c r="B47" s="135"/>
      <c r="C47" s="176"/>
      <c r="D47" s="135"/>
      <c r="E47" s="176"/>
      <c r="F47" s="135"/>
      <c r="G47" s="176"/>
      <c r="H47" s="135"/>
      <c r="I47" s="176"/>
    </row>
    <row r="48" spans="1:9" s="121" customFormat="1" ht="13.5" customHeight="1">
      <c r="A48" s="139"/>
      <c r="B48" s="135"/>
      <c r="C48" s="176"/>
      <c r="D48" s="135"/>
      <c r="E48" s="176"/>
      <c r="F48" s="135"/>
      <c r="G48" s="176"/>
      <c r="H48" s="135"/>
      <c r="I48" s="176"/>
    </row>
    <row r="49" spans="1:9" s="121" customFormat="1" ht="13.5" customHeight="1">
      <c r="A49" s="124" t="s">
        <v>107</v>
      </c>
      <c r="B49" s="135" t="s">
        <v>52</v>
      </c>
      <c r="C49" s="245">
        <f>SUM(C44:C48)</f>
        <v>0</v>
      </c>
      <c r="D49" s="135" t="s">
        <v>52</v>
      </c>
      <c r="E49" s="245">
        <f>SUM(E44:E48)</f>
        <v>0</v>
      </c>
      <c r="F49" s="135" t="s">
        <v>52</v>
      </c>
      <c r="G49" s="245">
        <f>SUM(G44:G48)</f>
        <v>0</v>
      </c>
      <c r="H49" s="135" t="s">
        <v>52</v>
      </c>
      <c r="I49" s="245">
        <f>SUM(I44:I48)</f>
        <v>45000</v>
      </c>
    </row>
    <row r="50" spans="1:9" s="121" customFormat="1" ht="18.75" customHeight="1">
      <c r="A50" s="128" t="s">
        <v>108</v>
      </c>
      <c r="B50" s="135"/>
      <c r="C50" s="137"/>
      <c r="D50" s="135"/>
      <c r="E50" s="137"/>
      <c r="F50" s="135"/>
      <c r="G50" s="137"/>
      <c r="H50" s="135"/>
      <c r="I50" s="137"/>
    </row>
    <row r="51" spans="1:9" s="121" customFormat="1" ht="13.5" customHeight="1">
      <c r="A51" s="139"/>
      <c r="B51" s="135" t="s">
        <v>52</v>
      </c>
      <c r="C51" s="176"/>
      <c r="D51" s="135" t="s">
        <v>52</v>
      </c>
      <c r="E51" s="176"/>
      <c r="F51" s="135" t="s">
        <v>52</v>
      </c>
      <c r="G51" s="176"/>
      <c r="H51" s="135" t="s">
        <v>52</v>
      </c>
      <c r="I51" s="176"/>
    </row>
    <row r="52" spans="1:9" s="121" customFormat="1" ht="13.5" customHeight="1">
      <c r="A52" s="139"/>
      <c r="B52" s="135"/>
      <c r="C52" s="176"/>
      <c r="D52" s="135"/>
      <c r="E52" s="176"/>
      <c r="F52" s="135"/>
      <c r="G52" s="176"/>
      <c r="H52" s="135"/>
      <c r="I52" s="176"/>
    </row>
    <row r="53" spans="1:9" s="121" customFormat="1" ht="13.5" customHeight="1">
      <c r="A53" s="139"/>
      <c r="B53" s="135"/>
      <c r="C53" s="176"/>
      <c r="D53" s="135"/>
      <c r="E53" s="176"/>
      <c r="F53" s="135"/>
      <c r="G53" s="176"/>
      <c r="H53" s="135"/>
      <c r="I53" s="176"/>
    </row>
    <row r="54" spans="1:9" s="121" customFormat="1" ht="13.5" customHeight="1">
      <c r="A54" s="139"/>
      <c r="B54" s="135"/>
      <c r="C54" s="176"/>
      <c r="D54" s="135"/>
      <c r="E54" s="176"/>
      <c r="F54" s="135"/>
      <c r="G54" s="176"/>
      <c r="H54" s="135"/>
      <c r="I54" s="176"/>
    </row>
    <row r="55" spans="1:9" s="121" customFormat="1" ht="13.5" customHeight="1">
      <c r="A55" s="139"/>
      <c r="B55" s="135"/>
      <c r="C55" s="176"/>
      <c r="D55" s="135"/>
      <c r="E55" s="176"/>
      <c r="F55" s="135"/>
      <c r="G55" s="176"/>
      <c r="H55" s="135"/>
      <c r="I55" s="176"/>
    </row>
    <row r="56" spans="1:9" s="121" customFormat="1" ht="13.5" customHeight="1">
      <c r="A56" s="124" t="s">
        <v>109</v>
      </c>
      <c r="B56" s="135" t="s">
        <v>52</v>
      </c>
      <c r="C56" s="245">
        <f>SUM(C51:C55)</f>
        <v>0</v>
      </c>
      <c r="D56" s="135" t="s">
        <v>52</v>
      </c>
      <c r="E56" s="245">
        <f>SUM(E51:E55)</f>
        <v>0</v>
      </c>
      <c r="F56" s="135" t="s">
        <v>52</v>
      </c>
      <c r="G56" s="245">
        <f>SUM(G51:G55)</f>
        <v>0</v>
      </c>
      <c r="H56" s="135" t="s">
        <v>52</v>
      </c>
      <c r="I56" s="245">
        <f>SUM(I51:I55)</f>
        <v>0</v>
      </c>
    </row>
    <row r="57" spans="1:9" s="121" customFormat="1" ht="8.1" customHeight="1">
      <c r="A57" s="124"/>
      <c r="B57" s="135"/>
      <c r="C57" s="247"/>
      <c r="D57" s="135"/>
      <c r="E57" s="247"/>
      <c r="F57" s="135"/>
      <c r="G57" s="247"/>
      <c r="H57" s="135"/>
      <c r="I57" s="247"/>
    </row>
    <row r="58" spans="1:9" s="121" customFormat="1" ht="18.75" customHeight="1" thickBot="1">
      <c r="A58" s="194" t="s">
        <v>110</v>
      </c>
      <c r="B58" s="135" t="s">
        <v>52</v>
      </c>
      <c r="C58" s="248">
        <f>C14+C21+C28+C35+C42+C49+C56</f>
        <v>0</v>
      </c>
      <c r="D58" s="135" t="s">
        <v>52</v>
      </c>
      <c r="E58" s="248">
        <f>E14+E21+E28+E35+E42+E49+E56</f>
        <v>0</v>
      </c>
      <c r="F58" s="135" t="s">
        <v>52</v>
      </c>
      <c r="G58" s="248">
        <f>G14+G21+G28+G35+G42+G49+G56</f>
        <v>1425000</v>
      </c>
      <c r="H58" s="135" t="s">
        <v>52</v>
      </c>
      <c r="I58" s="248">
        <f>I14+I21+I28+I35+I42+I49+I56</f>
        <v>1425000</v>
      </c>
    </row>
    <row r="59" spans="1:9" s="121" customFormat="1" ht="13.5" customHeight="1" thickTop="1">
      <c r="A59" s="191"/>
      <c r="H59" s="146"/>
    </row>
    <row r="60" spans="1:9" s="172" customFormat="1" ht="14.25">
      <c r="A60" s="249"/>
      <c r="H60" s="168"/>
    </row>
    <row r="61" spans="1:9" s="172" customFormat="1" ht="14.25">
      <c r="H61" s="168"/>
    </row>
    <row r="62" spans="1:9" s="172" customFormat="1" ht="14.25">
      <c r="H62" s="168"/>
    </row>
    <row r="63" spans="1:9" s="172" customFormat="1" ht="14.25">
      <c r="H63" s="168"/>
    </row>
    <row r="64" spans="1:9" s="172" customFormat="1" ht="14.25">
      <c r="H64" s="168"/>
    </row>
    <row r="65" spans="8:8" s="172" customFormat="1" ht="14.25">
      <c r="H65" s="168"/>
    </row>
    <row r="66" spans="8:8" s="172" customFormat="1" ht="14.25">
      <c r="H66" s="168"/>
    </row>
    <row r="67" spans="8:8" s="172" customFormat="1" ht="14.25">
      <c r="H67" s="168"/>
    </row>
    <row r="68" spans="8:8" s="172" customFormat="1" ht="14.25">
      <c r="H68" s="168"/>
    </row>
    <row r="69" spans="8:8" s="172" customFormat="1" ht="14.25">
      <c r="H69" s="168"/>
    </row>
    <row r="70" spans="8:8" s="172" customFormat="1" ht="14.25">
      <c r="H70" s="168"/>
    </row>
    <row r="71" spans="8:8" s="172" customFormat="1" ht="14.25">
      <c r="H71" s="168"/>
    </row>
    <row r="72" spans="8:8" s="172" customFormat="1" ht="14.25">
      <c r="H72" s="168"/>
    </row>
  </sheetData>
  <mergeCells count="7">
    <mergeCell ref="A1:I1"/>
    <mergeCell ref="A2:I2"/>
    <mergeCell ref="A3:I3"/>
    <mergeCell ref="C5:E5"/>
    <mergeCell ref="G5:I5"/>
    <mergeCell ref="C6:E6"/>
    <mergeCell ref="G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82"/>
  <sheetViews>
    <sheetView workbookViewId="0">
      <selection sqref="A1:XFD1048576"/>
    </sheetView>
  </sheetViews>
  <sheetFormatPr defaultColWidth="8.7109375" defaultRowHeight="12"/>
  <cols>
    <col min="1" max="1" width="2.7109375" style="116" customWidth="1"/>
    <col min="2" max="2" width="29.5703125" style="116" customWidth="1"/>
    <col min="3" max="3" width="2.7109375" style="203" customWidth="1"/>
    <col min="4" max="4" width="18.42578125" style="116" customWidth="1"/>
    <col min="5" max="5" width="2.7109375" style="203" customWidth="1"/>
    <col min="6" max="6" width="17.42578125" style="116" customWidth="1"/>
    <col min="7" max="7" width="2.7109375" style="203" customWidth="1"/>
    <col min="8" max="8" width="18.42578125" style="116" customWidth="1"/>
    <col min="9" max="9" width="2.7109375" style="203" customWidth="1"/>
    <col min="10" max="10" width="18.5703125" style="116" customWidth="1"/>
    <col min="11" max="16384" width="8.7109375" style="116"/>
  </cols>
  <sheetData>
    <row r="1" spans="1:19" s="178" customFormat="1" ht="15" customHeight="1">
      <c r="A1" s="177" t="str">
        <f>City_Town_of</f>
        <v>TOWN OF PARKER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9" s="178" customFormat="1" ht="15" customHeight="1">
      <c r="A2" s="177" t="s">
        <v>111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9" s="178" customFormat="1" ht="15" customHeight="1">
      <c r="A3" s="179" t="str">
        <f>"Fiscal Year " &amp; [1]Instructions!E7</f>
        <v>Fiscal Year 2019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9" s="163" customFormat="1" ht="6.6" customHeight="1">
      <c r="A4" s="180"/>
      <c r="B4" s="181"/>
      <c r="C4" s="182"/>
      <c r="D4" s="181"/>
      <c r="E4" s="182"/>
      <c r="F4" s="181"/>
      <c r="G4" s="182"/>
      <c r="H4" s="181"/>
      <c r="I4" s="182"/>
      <c r="J4" s="181"/>
    </row>
    <row r="5" spans="1:19" s="133" customFormat="1" ht="66.75" customHeight="1">
      <c r="A5" s="183"/>
      <c r="B5" s="183"/>
      <c r="C5" s="184"/>
      <c r="D5" s="120" t="s">
        <v>112</v>
      </c>
      <c r="E5" s="184"/>
      <c r="F5" s="120" t="s">
        <v>113</v>
      </c>
      <c r="G5" s="184"/>
      <c r="H5" s="120" t="s">
        <v>114</v>
      </c>
      <c r="I5" s="184"/>
      <c r="J5" s="120" t="s">
        <v>115</v>
      </c>
      <c r="K5" s="185"/>
      <c r="L5" s="185"/>
      <c r="M5" s="185"/>
      <c r="N5" s="185"/>
      <c r="O5" s="185"/>
      <c r="P5" s="185"/>
      <c r="Q5" s="185"/>
      <c r="R5" s="185"/>
      <c r="S5" s="185"/>
    </row>
    <row r="6" spans="1:19" s="133" customFormat="1" ht="15.75" customHeight="1" thickBot="1">
      <c r="A6" s="186" t="s">
        <v>116</v>
      </c>
      <c r="B6" s="187"/>
      <c r="C6" s="184"/>
      <c r="D6" s="188">
        <f>[1]Instructions!E7-1</f>
        <v>2018</v>
      </c>
      <c r="E6" s="184"/>
      <c r="F6" s="189">
        <f>[1]Instructions!E7-1</f>
        <v>2018</v>
      </c>
      <c r="G6" s="184"/>
      <c r="H6" s="189">
        <f>[1]Instructions!E7-1</f>
        <v>2018</v>
      </c>
      <c r="I6" s="184"/>
      <c r="J6" s="189">
        <f>[1]Instructions!E7</f>
        <v>2019</v>
      </c>
      <c r="K6" s="185"/>
      <c r="L6" s="185"/>
      <c r="M6" s="185"/>
      <c r="N6" s="185"/>
      <c r="O6" s="185"/>
      <c r="P6" s="185"/>
      <c r="Q6" s="185"/>
      <c r="R6" s="185"/>
      <c r="S6" s="185"/>
    </row>
    <row r="7" spans="1:19" s="121" customFormat="1" ht="18.75" customHeight="1" thickTop="1">
      <c r="A7" s="128" t="s">
        <v>49</v>
      </c>
      <c r="B7" s="134"/>
      <c r="C7" s="135"/>
      <c r="D7" s="190"/>
      <c r="E7" s="135"/>
      <c r="F7" s="190"/>
      <c r="G7" s="135"/>
      <c r="H7" s="190"/>
      <c r="I7" s="135"/>
      <c r="J7" s="190"/>
    </row>
    <row r="8" spans="1:19" s="121" customFormat="1" ht="13.5" customHeight="1">
      <c r="A8" s="191"/>
      <c r="B8" s="192" t="s">
        <v>117</v>
      </c>
      <c r="C8" s="135" t="s">
        <v>52</v>
      </c>
      <c r="D8" s="140">
        <v>38830</v>
      </c>
      <c r="E8" s="135" t="s">
        <v>52</v>
      </c>
      <c r="F8" s="140"/>
      <c r="G8" s="135" t="s">
        <v>52</v>
      </c>
      <c r="H8" s="140">
        <v>35925</v>
      </c>
      <c r="I8" s="135" t="s">
        <v>52</v>
      </c>
      <c r="J8" s="140">
        <v>66830</v>
      </c>
    </row>
    <row r="9" spans="1:19" s="121" customFormat="1" ht="13.5" customHeight="1">
      <c r="A9" s="191"/>
      <c r="B9" s="193" t="s">
        <v>118</v>
      </c>
      <c r="C9" s="135"/>
      <c r="D9" s="140">
        <v>136422</v>
      </c>
      <c r="E9" s="135"/>
      <c r="F9" s="140"/>
      <c r="G9" s="135"/>
      <c r="H9" s="140">
        <f>107258+4976</f>
        <v>112234</v>
      </c>
      <c r="I9" s="135"/>
      <c r="J9" s="140">
        <v>136422</v>
      </c>
    </row>
    <row r="10" spans="1:19" s="121" customFormat="1" ht="13.5" customHeight="1">
      <c r="A10" s="191"/>
      <c r="B10" s="193" t="s">
        <v>119</v>
      </c>
      <c r="C10" s="135"/>
      <c r="D10" s="140">
        <v>183020</v>
      </c>
      <c r="E10" s="135"/>
      <c r="F10" s="140"/>
      <c r="G10" s="135"/>
      <c r="H10" s="140">
        <f>157309+5806+11000</f>
        <v>174115</v>
      </c>
      <c r="I10" s="135"/>
      <c r="J10" s="140">
        <v>186610</v>
      </c>
    </row>
    <row r="11" spans="1:19" s="121" customFormat="1" ht="13.5" customHeight="1">
      <c r="A11" s="191"/>
      <c r="B11" s="193" t="s">
        <v>120</v>
      </c>
      <c r="C11" s="135"/>
      <c r="D11" s="140">
        <v>150000</v>
      </c>
      <c r="E11" s="135"/>
      <c r="F11" s="140"/>
      <c r="G11" s="135"/>
      <c r="H11" s="140">
        <v>105214</v>
      </c>
      <c r="I11" s="135"/>
      <c r="J11" s="140">
        <v>150000</v>
      </c>
    </row>
    <row r="12" spans="1:19" s="121" customFormat="1" ht="13.5" customHeight="1">
      <c r="A12" s="191"/>
      <c r="B12" s="193" t="s">
        <v>121</v>
      </c>
      <c r="C12" s="135"/>
      <c r="D12" s="140">
        <v>98282</v>
      </c>
      <c r="E12" s="135"/>
      <c r="F12" s="140"/>
      <c r="G12" s="135"/>
      <c r="H12" s="140">
        <f>56684+5000</f>
        <v>61684</v>
      </c>
      <c r="I12" s="135"/>
      <c r="J12" s="140">
        <v>99225</v>
      </c>
    </row>
    <row r="13" spans="1:19" s="121" customFormat="1" ht="13.5" customHeight="1">
      <c r="A13" s="191"/>
      <c r="B13" s="193" t="s">
        <v>122</v>
      </c>
      <c r="C13" s="135"/>
      <c r="D13" s="140">
        <v>10250</v>
      </c>
      <c r="E13" s="135"/>
      <c r="F13" s="140"/>
      <c r="G13" s="135"/>
      <c r="H13" s="140">
        <v>1000</v>
      </c>
      <c r="I13" s="135"/>
      <c r="J13" s="140">
        <v>10250</v>
      </c>
    </row>
    <row r="14" spans="1:19" s="121" customFormat="1" ht="13.5" customHeight="1">
      <c r="A14" s="191"/>
      <c r="B14" s="193" t="s">
        <v>123</v>
      </c>
      <c r="C14" s="135"/>
      <c r="D14" s="140">
        <v>220345</v>
      </c>
      <c r="E14" s="135"/>
      <c r="F14" s="140"/>
      <c r="G14" s="135"/>
      <c r="H14" s="140">
        <f>144849+13065</f>
        <v>157914</v>
      </c>
      <c r="I14" s="135"/>
      <c r="J14" s="140">
        <v>225395</v>
      </c>
    </row>
    <row r="15" spans="1:19" s="121" customFormat="1" ht="13.5" customHeight="1">
      <c r="A15" s="191"/>
      <c r="B15" s="193" t="s">
        <v>124</v>
      </c>
      <c r="C15" s="135"/>
      <c r="D15" s="140">
        <v>2000</v>
      </c>
      <c r="E15" s="135"/>
      <c r="F15" s="140"/>
      <c r="G15" s="135"/>
      <c r="H15" s="140">
        <v>2000</v>
      </c>
      <c r="I15" s="135"/>
      <c r="J15" s="140">
        <v>2000</v>
      </c>
    </row>
    <row r="16" spans="1:19" s="121" customFormat="1" ht="13.5" customHeight="1">
      <c r="A16" s="191"/>
      <c r="B16" s="193" t="s">
        <v>125</v>
      </c>
      <c r="C16" s="135"/>
      <c r="D16" s="140">
        <v>1216025</v>
      </c>
      <c r="E16" s="135"/>
      <c r="F16" s="140"/>
      <c r="G16" s="135"/>
      <c r="H16" s="140">
        <f>1110911+42895+40000</f>
        <v>1193806</v>
      </c>
      <c r="I16" s="135"/>
      <c r="J16" s="140">
        <v>1230250</v>
      </c>
    </row>
    <row r="17" spans="1:10" s="121" customFormat="1" ht="14.25">
      <c r="A17" s="191"/>
      <c r="B17" s="193" t="s">
        <v>126</v>
      </c>
      <c r="C17" s="135"/>
      <c r="D17" s="140">
        <v>107670</v>
      </c>
      <c r="E17" s="135"/>
      <c r="F17" s="140"/>
      <c r="G17" s="135"/>
      <c r="H17" s="140">
        <v>89401</v>
      </c>
      <c r="I17" s="135"/>
      <c r="J17" s="140">
        <v>107670</v>
      </c>
    </row>
    <row r="18" spans="1:10" s="121" customFormat="1" ht="14.25">
      <c r="A18" s="191"/>
      <c r="B18" s="193" t="s">
        <v>127</v>
      </c>
      <c r="C18" s="135"/>
      <c r="D18" s="140">
        <v>115566</v>
      </c>
      <c r="E18" s="135"/>
      <c r="F18" s="140"/>
      <c r="G18" s="135"/>
      <c r="H18" s="140">
        <f>68190+30000</f>
        <v>98190</v>
      </c>
      <c r="I18" s="135"/>
      <c r="J18" s="140">
        <v>403900</v>
      </c>
    </row>
    <row r="19" spans="1:10" s="121" customFormat="1" ht="14.25">
      <c r="A19" s="191"/>
      <c r="B19" s="193" t="s">
        <v>128</v>
      </c>
      <c r="C19" s="135"/>
      <c r="D19" s="140">
        <v>182500</v>
      </c>
      <c r="E19" s="135"/>
      <c r="F19" s="140"/>
      <c r="G19" s="135"/>
      <c r="H19" s="140">
        <f>208925+15000</f>
        <v>223925</v>
      </c>
      <c r="I19" s="135"/>
      <c r="J19" s="140">
        <v>182500</v>
      </c>
    </row>
    <row r="20" spans="1:10" s="121" customFormat="1" ht="14.25">
      <c r="A20" s="191"/>
      <c r="B20" s="193" t="s">
        <v>129</v>
      </c>
      <c r="C20" s="135"/>
      <c r="D20" s="140">
        <v>106597</v>
      </c>
      <c r="E20" s="135"/>
      <c r="F20" s="140"/>
      <c r="G20" s="135"/>
      <c r="H20" s="140">
        <v>115747</v>
      </c>
      <c r="I20" s="135"/>
      <c r="J20" s="140">
        <v>107775</v>
      </c>
    </row>
    <row r="21" spans="1:10" s="121" customFormat="1" ht="14.25">
      <c r="A21" s="191"/>
      <c r="B21" s="193" t="s">
        <v>130</v>
      </c>
      <c r="C21" s="135"/>
      <c r="D21" s="140">
        <v>65455</v>
      </c>
      <c r="E21" s="135"/>
      <c r="F21" s="140"/>
      <c r="G21" s="135"/>
      <c r="H21" s="140">
        <v>38625</v>
      </c>
      <c r="I21" s="135"/>
      <c r="J21" s="140">
        <v>67505</v>
      </c>
    </row>
    <row r="22" spans="1:10" s="121" customFormat="1" ht="14.25">
      <c r="A22" s="191"/>
      <c r="B22" s="193" t="s">
        <v>131</v>
      </c>
      <c r="C22" s="135"/>
      <c r="D22" s="140">
        <v>209227</v>
      </c>
      <c r="E22" s="135"/>
      <c r="F22" s="140"/>
      <c r="G22" s="135"/>
      <c r="H22" s="140">
        <f>189829+10921</f>
        <v>200750</v>
      </c>
      <c r="I22" s="135"/>
      <c r="J22" s="140">
        <v>215482</v>
      </c>
    </row>
    <row r="23" spans="1:10" s="121" customFormat="1" ht="14.25">
      <c r="A23" s="191"/>
      <c r="B23" s="193" t="s">
        <v>132</v>
      </c>
      <c r="C23" s="135"/>
      <c r="D23" s="140">
        <v>7600</v>
      </c>
      <c r="E23" s="135"/>
      <c r="F23" s="140"/>
      <c r="G23" s="135"/>
      <c r="H23" s="140">
        <v>6659</v>
      </c>
      <c r="I23" s="135"/>
      <c r="J23" s="140">
        <v>7600</v>
      </c>
    </row>
    <row r="24" spans="1:10" s="121" customFormat="1" ht="14.25">
      <c r="A24" s="191"/>
      <c r="B24" s="193" t="s">
        <v>63</v>
      </c>
      <c r="C24" s="135"/>
      <c r="D24" s="140">
        <v>214526</v>
      </c>
      <c r="E24" s="135"/>
      <c r="F24" s="140"/>
      <c r="G24" s="135"/>
      <c r="H24" s="140">
        <f>165445+25935</f>
        <v>191380</v>
      </c>
      <c r="I24" s="135"/>
      <c r="J24" s="140">
        <v>220385</v>
      </c>
    </row>
    <row r="25" spans="1:10" s="121" customFormat="1" ht="14.25">
      <c r="A25" s="191"/>
      <c r="B25" s="193" t="s">
        <v>133</v>
      </c>
      <c r="C25" s="135"/>
      <c r="D25" s="140">
        <v>19500</v>
      </c>
      <c r="E25" s="135"/>
      <c r="F25" s="140"/>
      <c r="G25" s="135"/>
      <c r="H25" s="140">
        <v>17817</v>
      </c>
      <c r="I25" s="135"/>
      <c r="J25" s="140">
        <v>19500</v>
      </c>
    </row>
    <row r="26" spans="1:10" s="121" customFormat="1" ht="14.25">
      <c r="A26" s="191"/>
      <c r="B26" s="193" t="s">
        <v>64</v>
      </c>
      <c r="C26" s="135"/>
      <c r="D26" s="140">
        <v>69360</v>
      </c>
      <c r="E26" s="135"/>
      <c r="F26" s="140"/>
      <c r="G26" s="135"/>
      <c r="H26" s="140">
        <v>69000</v>
      </c>
      <c r="I26" s="135"/>
      <c r="J26" s="140">
        <v>73325</v>
      </c>
    </row>
    <row r="27" spans="1:10" s="121" customFormat="1" ht="14.25">
      <c r="A27" s="191"/>
      <c r="B27" s="193" t="s">
        <v>134</v>
      </c>
      <c r="C27" s="135"/>
      <c r="D27" s="140">
        <v>18000</v>
      </c>
      <c r="E27" s="135"/>
      <c r="F27" s="140"/>
      <c r="G27" s="135"/>
      <c r="H27" s="140">
        <v>10116</v>
      </c>
      <c r="I27" s="135"/>
      <c r="J27" s="140">
        <v>18000</v>
      </c>
    </row>
    <row r="28" spans="1:10" s="121" customFormat="1" ht="14.25">
      <c r="A28" s="191"/>
      <c r="B28" s="193" t="s">
        <v>135</v>
      </c>
      <c r="C28" s="135"/>
      <c r="D28" s="140">
        <v>89200</v>
      </c>
      <c r="E28" s="135"/>
      <c r="F28" s="140"/>
      <c r="G28" s="135"/>
      <c r="H28" s="140">
        <v>44342</v>
      </c>
      <c r="I28" s="135"/>
      <c r="J28" s="140">
        <v>91200</v>
      </c>
    </row>
    <row r="29" spans="1:10" s="121" customFormat="1" ht="14.25">
      <c r="A29" s="191"/>
      <c r="B29" s="193" t="s">
        <v>136</v>
      </c>
      <c r="C29" s="135"/>
      <c r="D29" s="140">
        <v>259984</v>
      </c>
      <c r="E29" s="135"/>
      <c r="F29" s="140"/>
      <c r="G29" s="135"/>
      <c r="H29" s="140">
        <v>166538</v>
      </c>
      <c r="I29" s="135"/>
      <c r="J29" s="140">
        <v>147778</v>
      </c>
    </row>
    <row r="30" spans="1:10" s="121" customFormat="1" ht="14.25">
      <c r="A30" s="191"/>
      <c r="B30" s="193" t="s">
        <v>137</v>
      </c>
      <c r="C30" s="135"/>
      <c r="D30" s="140">
        <v>1380000</v>
      </c>
      <c r="E30" s="135"/>
      <c r="F30" s="140"/>
      <c r="G30" s="135"/>
      <c r="H30" s="140">
        <v>266587</v>
      </c>
      <c r="I30" s="135"/>
      <c r="J30" s="140">
        <v>1380000</v>
      </c>
    </row>
    <row r="31" spans="1:10" s="121" customFormat="1" ht="14.25">
      <c r="A31" s="191"/>
      <c r="B31" s="193"/>
      <c r="C31" s="135"/>
      <c r="D31" s="140"/>
      <c r="E31" s="135"/>
      <c r="F31" s="140"/>
      <c r="G31" s="135"/>
      <c r="H31" s="140"/>
      <c r="I31" s="135"/>
      <c r="J31" s="140"/>
    </row>
    <row r="32" spans="1:10" s="121" customFormat="1" ht="14.25">
      <c r="A32" s="191"/>
      <c r="B32" s="193"/>
      <c r="C32" s="135"/>
      <c r="D32" s="140"/>
      <c r="E32" s="135"/>
      <c r="F32" s="140"/>
      <c r="G32" s="135"/>
      <c r="H32" s="140"/>
      <c r="I32" s="135"/>
      <c r="J32" s="140"/>
    </row>
    <row r="33" spans="1:10" s="121" customFormat="1" ht="15">
      <c r="A33" s="134"/>
      <c r="B33" s="124" t="s">
        <v>76</v>
      </c>
      <c r="C33" s="135" t="s">
        <v>52</v>
      </c>
      <c r="D33" s="147">
        <f>SUM(D8:D32)</f>
        <v>4900359</v>
      </c>
      <c r="E33" s="135" t="s">
        <v>52</v>
      </c>
      <c r="F33" s="147">
        <f>SUM(F8:F32)</f>
        <v>0</v>
      </c>
      <c r="G33" s="135" t="s">
        <v>52</v>
      </c>
      <c r="H33" s="147">
        <f>SUM(H8:H32)</f>
        <v>3382969</v>
      </c>
      <c r="I33" s="135" t="s">
        <v>52</v>
      </c>
      <c r="J33" s="147">
        <f>SUM(J8:J32)</f>
        <v>5149602</v>
      </c>
    </row>
    <row r="34" spans="1:10" s="121" customFormat="1" ht="15">
      <c r="A34" s="128" t="s">
        <v>79</v>
      </c>
      <c r="B34" s="134"/>
      <c r="C34" s="135"/>
      <c r="D34" s="135"/>
      <c r="E34" s="135"/>
      <c r="F34" s="135"/>
      <c r="G34" s="135"/>
      <c r="H34" s="135"/>
      <c r="I34" s="135"/>
      <c r="J34" s="135"/>
    </row>
    <row r="35" spans="1:10" s="121" customFormat="1" ht="14.25">
      <c r="A35" s="191"/>
      <c r="B35" s="193" t="s">
        <v>138</v>
      </c>
      <c r="C35" s="135" t="s">
        <v>52</v>
      </c>
      <c r="D35" s="140">
        <v>181736</v>
      </c>
      <c r="E35" s="135" t="s">
        <v>52</v>
      </c>
      <c r="F35" s="140"/>
      <c r="G35" s="135" t="s">
        <v>52</v>
      </c>
      <c r="H35" s="140">
        <v>35400</v>
      </c>
      <c r="I35" s="135" t="s">
        <v>52</v>
      </c>
      <c r="J35" s="140">
        <v>181736</v>
      </c>
    </row>
    <row r="36" spans="1:10" s="121" customFormat="1" ht="14.25">
      <c r="A36" s="191"/>
      <c r="B36" s="193" t="s">
        <v>139</v>
      </c>
      <c r="C36" s="135"/>
      <c r="D36" s="140">
        <v>90000</v>
      </c>
      <c r="E36" s="135"/>
      <c r="F36" s="140"/>
      <c r="G36" s="135"/>
      <c r="H36" s="140">
        <v>105163</v>
      </c>
      <c r="I36" s="135"/>
      <c r="J36" s="140">
        <v>120000</v>
      </c>
    </row>
    <row r="37" spans="1:10" s="121" customFormat="1" ht="14.25">
      <c r="A37" s="191"/>
      <c r="B37" s="193" t="s">
        <v>140</v>
      </c>
      <c r="C37" s="135"/>
      <c r="D37" s="140">
        <v>245000</v>
      </c>
      <c r="E37" s="135"/>
      <c r="F37" s="140"/>
      <c r="G37" s="135"/>
      <c r="H37" s="140"/>
      <c r="I37" s="135"/>
      <c r="J37" s="140">
        <v>245000</v>
      </c>
    </row>
    <row r="38" spans="1:10" s="121" customFormat="1" ht="14.25">
      <c r="A38" s="191"/>
      <c r="B38" s="193" t="s">
        <v>141</v>
      </c>
      <c r="C38" s="135"/>
      <c r="D38" s="140">
        <v>2069690</v>
      </c>
      <c r="E38" s="135"/>
      <c r="F38" s="140"/>
      <c r="G38" s="135"/>
      <c r="H38" s="140">
        <f>982600+235000+15531</f>
        <v>1233131</v>
      </c>
      <c r="I38" s="135"/>
      <c r="J38" s="140">
        <v>2063867</v>
      </c>
    </row>
    <row r="39" spans="1:10" s="121" customFormat="1" ht="14.25">
      <c r="A39" s="191"/>
      <c r="B39" s="193" t="s">
        <v>142</v>
      </c>
      <c r="C39" s="135"/>
      <c r="D39" s="140">
        <v>47625</v>
      </c>
      <c r="E39" s="135"/>
      <c r="F39" s="140"/>
      <c r="G39" s="135"/>
      <c r="H39" s="140">
        <f>51385+2235</f>
        <v>53620</v>
      </c>
      <c r="I39" s="135"/>
      <c r="J39" s="140">
        <v>56045</v>
      </c>
    </row>
    <row r="40" spans="1:10" s="121" customFormat="1" ht="14.25">
      <c r="A40" s="191"/>
      <c r="B40" s="193" t="s">
        <v>143</v>
      </c>
      <c r="C40" s="135"/>
      <c r="D40" s="140">
        <v>152300</v>
      </c>
      <c r="E40" s="135"/>
      <c r="F40" s="140"/>
      <c r="G40" s="135"/>
      <c r="H40" s="140">
        <v>0</v>
      </c>
      <c r="I40" s="135"/>
      <c r="J40" s="140">
        <v>152300</v>
      </c>
    </row>
    <row r="41" spans="1:10" s="121" customFormat="1" ht="14.25">
      <c r="A41" s="191"/>
      <c r="B41" s="193" t="s">
        <v>144</v>
      </c>
      <c r="C41" s="135"/>
      <c r="D41" s="140">
        <v>210000</v>
      </c>
      <c r="E41" s="135"/>
      <c r="F41" s="140"/>
      <c r="G41" s="135"/>
      <c r="H41" s="140">
        <v>70000</v>
      </c>
      <c r="I41" s="135"/>
      <c r="J41" s="140">
        <v>210000</v>
      </c>
    </row>
    <row r="42" spans="1:10" s="121" customFormat="1" ht="14.25">
      <c r="A42" s="191"/>
      <c r="B42" s="193" t="s">
        <v>145</v>
      </c>
      <c r="C42" s="135"/>
      <c r="D42" s="140">
        <v>166000</v>
      </c>
      <c r="E42" s="135"/>
      <c r="F42" s="140"/>
      <c r="G42" s="135"/>
      <c r="H42" s="140">
        <f>57020+1500+5000</f>
        <v>63520</v>
      </c>
      <c r="I42" s="135"/>
      <c r="J42" s="140">
        <v>128000</v>
      </c>
    </row>
    <row r="43" spans="1:10" s="121" customFormat="1" ht="14.25">
      <c r="A43" s="191"/>
      <c r="B43" s="193" t="s">
        <v>146</v>
      </c>
      <c r="C43" s="135"/>
      <c r="D43" s="140">
        <v>188174</v>
      </c>
      <c r="E43" s="135"/>
      <c r="F43" s="140"/>
      <c r="G43" s="135"/>
      <c r="H43" s="140">
        <f>167313+10800</f>
        <v>178113</v>
      </c>
      <c r="I43" s="135"/>
      <c r="J43" s="140">
        <v>217674</v>
      </c>
    </row>
    <row r="44" spans="1:10" s="121" customFormat="1" ht="14.25">
      <c r="A44" s="191"/>
      <c r="B44" s="193" t="s">
        <v>147</v>
      </c>
      <c r="C44" s="135"/>
      <c r="D44" s="140">
        <v>207935</v>
      </c>
      <c r="E44" s="135"/>
      <c r="F44" s="140"/>
      <c r="G44" s="135"/>
      <c r="H44" s="140">
        <f>193188+13900</f>
        <v>207088</v>
      </c>
      <c r="I44" s="135"/>
      <c r="J44" s="140">
        <v>224733</v>
      </c>
    </row>
    <row r="45" spans="1:10" s="121" customFormat="1" ht="14.25">
      <c r="A45" s="191"/>
      <c r="B45" s="193" t="s">
        <v>148</v>
      </c>
      <c r="C45" s="135"/>
      <c r="D45" s="140">
        <v>500000</v>
      </c>
      <c r="E45" s="135"/>
      <c r="F45" s="140"/>
      <c r="G45" s="135"/>
      <c r="H45" s="140">
        <f>115000+10000</f>
        <v>125000</v>
      </c>
      <c r="I45" s="135"/>
      <c r="J45" s="140">
        <v>500000</v>
      </c>
    </row>
    <row r="46" spans="1:10" s="121" customFormat="1" ht="14.25">
      <c r="A46" s="191"/>
      <c r="B46" s="193"/>
      <c r="C46" s="135"/>
      <c r="D46" s="140"/>
      <c r="E46" s="135"/>
      <c r="F46" s="140"/>
      <c r="G46" s="135"/>
      <c r="H46" s="140"/>
      <c r="I46" s="135"/>
      <c r="J46" s="140"/>
    </row>
    <row r="47" spans="1:10" s="121" customFormat="1" ht="15">
      <c r="A47" s="134"/>
      <c r="B47" s="124" t="s">
        <v>91</v>
      </c>
      <c r="C47" s="135" t="s">
        <v>52</v>
      </c>
      <c r="D47" s="147">
        <f>SUM(D35:D46)</f>
        <v>4058460</v>
      </c>
      <c r="E47" s="135" t="s">
        <v>52</v>
      </c>
      <c r="F47" s="147">
        <f>SUM(F35:F46)</f>
        <v>0</v>
      </c>
      <c r="G47" s="135" t="s">
        <v>52</v>
      </c>
      <c r="H47" s="147">
        <f>SUM(H35:H46)</f>
        <v>2071035</v>
      </c>
      <c r="I47" s="135" t="s">
        <v>52</v>
      </c>
      <c r="J47" s="147">
        <f>SUM(J35:J46)</f>
        <v>4099355</v>
      </c>
    </row>
    <row r="48" spans="1:10" s="121" customFormat="1" ht="15">
      <c r="A48" s="128" t="s">
        <v>92</v>
      </c>
      <c r="B48" s="134"/>
      <c r="C48" s="135"/>
      <c r="D48" s="135"/>
      <c r="E48" s="135"/>
      <c r="F48" s="135"/>
      <c r="G48" s="135"/>
      <c r="H48" s="135"/>
      <c r="I48" s="135"/>
      <c r="J48" s="135"/>
    </row>
    <row r="49" spans="1:10" s="121" customFormat="1" ht="14.25">
      <c r="A49" s="191"/>
      <c r="B49" s="193"/>
      <c r="C49" s="135" t="s">
        <v>52</v>
      </c>
      <c r="D49" s="140"/>
      <c r="E49" s="135" t="s">
        <v>52</v>
      </c>
      <c r="F49" s="140"/>
      <c r="G49" s="135" t="s">
        <v>52</v>
      </c>
      <c r="H49" s="140"/>
      <c r="I49" s="135" t="s">
        <v>52</v>
      </c>
      <c r="J49" s="140"/>
    </row>
    <row r="50" spans="1:10" s="121" customFormat="1" ht="14.25">
      <c r="A50" s="191"/>
      <c r="B50" s="193" t="s">
        <v>149</v>
      </c>
      <c r="C50" s="135"/>
      <c r="D50" s="140">
        <v>1300000</v>
      </c>
      <c r="E50" s="135"/>
      <c r="F50" s="140"/>
      <c r="G50" s="135"/>
      <c r="H50" s="140">
        <f>160000+30000</f>
        <v>190000</v>
      </c>
      <c r="I50" s="135"/>
      <c r="J50" s="140">
        <v>1300000</v>
      </c>
    </row>
    <row r="51" spans="1:10" s="121" customFormat="1" ht="14.25">
      <c r="A51" s="191"/>
      <c r="B51" s="193" t="s">
        <v>150</v>
      </c>
      <c r="C51" s="135"/>
      <c r="D51" s="140">
        <v>125000</v>
      </c>
      <c r="E51" s="135"/>
      <c r="F51" s="140"/>
      <c r="G51" s="135"/>
      <c r="H51" s="140">
        <f>54688+21392</f>
        <v>76080</v>
      </c>
      <c r="I51" s="135"/>
      <c r="J51" s="140">
        <v>125000</v>
      </c>
    </row>
    <row r="52" spans="1:10" s="121" customFormat="1" ht="15">
      <c r="A52" s="134"/>
      <c r="B52" s="124" t="s">
        <v>93</v>
      </c>
      <c r="C52" s="135" t="s">
        <v>52</v>
      </c>
      <c r="D52" s="147">
        <f>SUM(D49:D51)</f>
        <v>1425000</v>
      </c>
      <c r="E52" s="135" t="s">
        <v>52</v>
      </c>
      <c r="F52" s="147">
        <f>SUM(F49:F51)</f>
        <v>0</v>
      </c>
      <c r="G52" s="135" t="s">
        <v>52</v>
      </c>
      <c r="H52" s="147">
        <f>SUM(H49:H51)</f>
        <v>266080</v>
      </c>
      <c r="I52" s="135" t="s">
        <v>52</v>
      </c>
      <c r="J52" s="147">
        <f>SUM(J49:J51)</f>
        <v>1425000</v>
      </c>
    </row>
    <row r="53" spans="1:10" s="121" customFormat="1" ht="15">
      <c r="A53" s="128" t="s">
        <v>94</v>
      </c>
      <c r="B53" s="134"/>
      <c r="C53" s="135"/>
      <c r="D53" s="135"/>
      <c r="E53" s="135"/>
      <c r="F53" s="135"/>
      <c r="G53" s="135"/>
      <c r="H53" s="135"/>
      <c r="I53" s="135"/>
      <c r="J53" s="135"/>
    </row>
    <row r="54" spans="1:10" s="121" customFormat="1" ht="14.25">
      <c r="A54" s="191"/>
      <c r="B54" s="193" t="s">
        <v>95</v>
      </c>
      <c r="C54" s="135" t="s">
        <v>52</v>
      </c>
      <c r="D54" s="140">
        <v>2000000</v>
      </c>
      <c r="E54" s="135" t="s">
        <v>52</v>
      </c>
      <c r="F54" s="140"/>
      <c r="G54" s="135" t="s">
        <v>52</v>
      </c>
      <c r="H54" s="140"/>
      <c r="I54" s="135" t="s">
        <v>52</v>
      </c>
      <c r="J54" s="140">
        <v>2000000</v>
      </c>
    </row>
    <row r="55" spans="1:10" s="121" customFormat="1" ht="14.25">
      <c r="A55" s="191"/>
      <c r="B55" s="193" t="s">
        <v>96</v>
      </c>
      <c r="C55" s="135"/>
      <c r="D55" s="140">
        <v>2000000</v>
      </c>
      <c r="E55" s="135"/>
      <c r="F55" s="140"/>
      <c r="G55" s="135"/>
      <c r="H55" s="140"/>
      <c r="I55" s="135"/>
      <c r="J55" s="140">
        <v>2000000</v>
      </c>
    </row>
    <row r="56" spans="1:10" s="121" customFormat="1" ht="14.25">
      <c r="A56" s="191"/>
      <c r="B56" s="193" t="s">
        <v>97</v>
      </c>
      <c r="C56" s="135"/>
      <c r="D56" s="140">
        <v>292002</v>
      </c>
      <c r="E56" s="135"/>
      <c r="F56" s="140"/>
      <c r="G56" s="135"/>
      <c r="H56" s="140"/>
      <c r="I56" s="135"/>
      <c r="J56" s="140">
        <v>292002</v>
      </c>
    </row>
    <row r="57" spans="1:10" s="121" customFormat="1" ht="14.25">
      <c r="A57" s="191"/>
      <c r="B57" s="193" t="s">
        <v>151</v>
      </c>
      <c r="C57" s="135"/>
      <c r="D57" s="140">
        <v>500000</v>
      </c>
      <c r="E57" s="135"/>
      <c r="F57" s="140"/>
      <c r="G57" s="135"/>
      <c r="H57" s="140"/>
      <c r="I57" s="135"/>
      <c r="J57" s="140">
        <v>500000</v>
      </c>
    </row>
    <row r="58" spans="1:10" s="121" customFormat="1" ht="14.25">
      <c r="A58" s="191"/>
      <c r="B58" s="193" t="s">
        <v>152</v>
      </c>
      <c r="C58" s="135"/>
      <c r="D58" s="140">
        <v>500000</v>
      </c>
      <c r="E58" s="135"/>
      <c r="F58" s="140"/>
      <c r="G58" s="135"/>
      <c r="H58" s="140"/>
      <c r="I58" s="135"/>
      <c r="J58" s="140">
        <v>500000</v>
      </c>
    </row>
    <row r="59" spans="1:10" s="121" customFormat="1" ht="14.25">
      <c r="A59" s="191"/>
      <c r="B59" s="193" t="s">
        <v>153</v>
      </c>
      <c r="C59" s="135"/>
      <c r="D59" s="140">
        <v>500000</v>
      </c>
      <c r="E59" s="135"/>
      <c r="F59" s="140"/>
      <c r="G59" s="135"/>
      <c r="H59" s="140"/>
      <c r="I59" s="135"/>
      <c r="J59" s="140">
        <v>500000</v>
      </c>
    </row>
    <row r="60" spans="1:10" s="121" customFormat="1" ht="14.25">
      <c r="A60" s="191"/>
      <c r="B60" s="193"/>
      <c r="C60" s="135"/>
      <c r="D60" s="140"/>
      <c r="E60" s="135"/>
      <c r="F60" s="140"/>
      <c r="G60" s="135"/>
      <c r="H60" s="140"/>
      <c r="I60" s="135"/>
      <c r="J60" s="140"/>
    </row>
    <row r="61" spans="1:10" s="121" customFormat="1" ht="14.25">
      <c r="A61" s="191"/>
      <c r="B61" s="193"/>
      <c r="C61" s="135"/>
      <c r="D61" s="140"/>
      <c r="E61" s="135"/>
      <c r="F61" s="140"/>
      <c r="G61" s="135"/>
      <c r="H61" s="140"/>
      <c r="I61" s="135"/>
      <c r="J61" s="140"/>
    </row>
    <row r="62" spans="1:10" s="121" customFormat="1" ht="15">
      <c r="A62" s="134"/>
      <c r="B62" s="124" t="s">
        <v>101</v>
      </c>
      <c r="C62" s="135" t="s">
        <v>52</v>
      </c>
      <c r="D62" s="147">
        <f>SUM(D54:D61)</f>
        <v>5792002</v>
      </c>
      <c r="E62" s="135" t="s">
        <v>52</v>
      </c>
      <c r="F62" s="147">
        <f>SUM(F54:F61)</f>
        <v>0</v>
      </c>
      <c r="G62" s="135" t="s">
        <v>52</v>
      </c>
      <c r="H62" s="147">
        <f>SUM(H54:H61)</f>
        <v>0</v>
      </c>
      <c r="I62" s="135" t="s">
        <v>52</v>
      </c>
      <c r="J62" s="147">
        <f>SUM(J54:J61)</f>
        <v>5792002</v>
      </c>
    </row>
    <row r="63" spans="1:10" s="121" customFormat="1" ht="15">
      <c r="A63" s="128" t="s">
        <v>102</v>
      </c>
      <c r="B63" s="124"/>
      <c r="C63" s="135"/>
      <c r="D63" s="135"/>
      <c r="E63" s="135"/>
      <c r="F63" s="135"/>
      <c r="G63" s="135"/>
      <c r="H63" s="135"/>
      <c r="I63" s="135"/>
      <c r="J63" s="135"/>
    </row>
    <row r="64" spans="1:10" s="121" customFormat="1" ht="14.25">
      <c r="A64" s="191"/>
      <c r="B64" s="193"/>
      <c r="C64" s="135" t="s">
        <v>52</v>
      </c>
      <c r="D64" s="140"/>
      <c r="E64" s="135" t="s">
        <v>52</v>
      </c>
      <c r="F64" s="140"/>
      <c r="G64" s="135" t="s">
        <v>52</v>
      </c>
      <c r="H64" s="140"/>
      <c r="I64" s="135" t="s">
        <v>52</v>
      </c>
      <c r="J64" s="140"/>
    </row>
    <row r="65" spans="1:10" s="121" customFormat="1" ht="14.25">
      <c r="A65" s="191"/>
      <c r="B65" s="193" t="s">
        <v>154</v>
      </c>
      <c r="C65" s="135"/>
      <c r="D65" s="140">
        <v>9605</v>
      </c>
      <c r="E65" s="135"/>
      <c r="F65" s="140"/>
      <c r="G65" s="135"/>
      <c r="H65" s="140">
        <v>0</v>
      </c>
      <c r="I65" s="135"/>
      <c r="J65" s="140">
        <v>9605</v>
      </c>
    </row>
    <row r="66" spans="1:10" s="121" customFormat="1" ht="14.25">
      <c r="A66" s="191"/>
      <c r="B66" s="193"/>
      <c r="C66" s="135"/>
      <c r="D66" s="140"/>
      <c r="E66" s="135"/>
      <c r="F66" s="140"/>
      <c r="G66" s="135"/>
      <c r="H66" s="140"/>
      <c r="I66" s="135"/>
      <c r="J66" s="140"/>
    </row>
    <row r="67" spans="1:10" s="121" customFormat="1" ht="15">
      <c r="A67" s="134"/>
      <c r="B67" s="157" t="s">
        <v>104</v>
      </c>
      <c r="C67" s="135" t="s">
        <v>52</v>
      </c>
      <c r="D67" s="147">
        <f>SUM(D64:D66)</f>
        <v>9605</v>
      </c>
      <c r="E67" s="135" t="s">
        <v>52</v>
      </c>
      <c r="F67" s="147">
        <f>SUM(F64:F66)</f>
        <v>0</v>
      </c>
      <c r="G67" s="135" t="s">
        <v>52</v>
      </c>
      <c r="H67" s="147">
        <f>SUM(H64:H66)</f>
        <v>0</v>
      </c>
      <c r="I67" s="135" t="s">
        <v>52</v>
      </c>
      <c r="J67" s="147">
        <f>SUM(J64:J66)</f>
        <v>9605</v>
      </c>
    </row>
    <row r="68" spans="1:10" s="121" customFormat="1" ht="15">
      <c r="A68" s="128" t="s">
        <v>105</v>
      </c>
      <c r="B68" s="134"/>
      <c r="C68" s="135"/>
      <c r="D68" s="135"/>
      <c r="E68" s="135"/>
      <c r="F68" s="135"/>
      <c r="G68" s="135"/>
      <c r="H68" s="135"/>
      <c r="I68" s="135"/>
      <c r="J68" s="135"/>
    </row>
    <row r="69" spans="1:10" s="121" customFormat="1" ht="14.25">
      <c r="A69" s="191"/>
      <c r="B69" s="193"/>
      <c r="C69" s="135" t="s">
        <v>52</v>
      </c>
      <c r="D69" s="140">
        <v>0</v>
      </c>
      <c r="E69" s="135" t="s">
        <v>52</v>
      </c>
      <c r="F69" s="140"/>
      <c r="G69" s="135" t="s">
        <v>52</v>
      </c>
      <c r="H69" s="140"/>
      <c r="I69" s="135" t="s">
        <v>52</v>
      </c>
      <c r="J69" s="140"/>
    </row>
    <row r="70" spans="1:10" s="121" customFormat="1" ht="14.25">
      <c r="A70" s="191"/>
      <c r="B70" s="193" t="s">
        <v>106</v>
      </c>
      <c r="C70" s="135"/>
      <c r="D70" s="140">
        <v>844640</v>
      </c>
      <c r="E70" s="135"/>
      <c r="F70" s="140"/>
      <c r="G70" s="135"/>
      <c r="H70" s="140">
        <f>447341+33297</f>
        <v>480638</v>
      </c>
      <c r="I70" s="135"/>
      <c r="J70" s="140">
        <v>874640</v>
      </c>
    </row>
    <row r="71" spans="1:10" s="121" customFormat="1" ht="14.25">
      <c r="A71" s="191"/>
      <c r="B71" s="193"/>
      <c r="C71" s="135"/>
      <c r="D71" s="140"/>
      <c r="E71" s="135"/>
      <c r="F71" s="140"/>
      <c r="G71" s="135"/>
      <c r="H71" s="140"/>
      <c r="I71" s="135"/>
      <c r="J71" s="140"/>
    </row>
    <row r="72" spans="1:10" s="121" customFormat="1" ht="15">
      <c r="A72" s="134"/>
      <c r="B72" s="124" t="s">
        <v>107</v>
      </c>
      <c r="C72" s="135" t="s">
        <v>52</v>
      </c>
      <c r="D72" s="147">
        <f>SUM(D69:D71)</f>
        <v>844640</v>
      </c>
      <c r="E72" s="135" t="s">
        <v>52</v>
      </c>
      <c r="F72" s="147">
        <f>SUM(F69:F71)</f>
        <v>0</v>
      </c>
      <c r="G72" s="135" t="s">
        <v>52</v>
      </c>
      <c r="H72" s="147">
        <f>SUM(H69:H71)</f>
        <v>480638</v>
      </c>
      <c r="I72" s="135" t="s">
        <v>52</v>
      </c>
      <c r="J72" s="147">
        <f>SUM(J69:J71)</f>
        <v>874640</v>
      </c>
    </row>
    <row r="73" spans="1:10" s="121" customFormat="1" ht="15">
      <c r="A73" s="128" t="s">
        <v>108</v>
      </c>
      <c r="B73" s="134"/>
      <c r="C73" s="135"/>
      <c r="D73" s="135"/>
      <c r="E73" s="135"/>
      <c r="F73" s="135"/>
      <c r="G73" s="135"/>
      <c r="H73" s="135"/>
      <c r="I73" s="135"/>
      <c r="J73" s="135"/>
    </row>
    <row r="74" spans="1:10" s="121" customFormat="1" ht="14.25">
      <c r="A74" s="191"/>
      <c r="B74" s="193"/>
      <c r="C74" s="135" t="s">
        <v>52</v>
      </c>
      <c r="D74" s="140"/>
      <c r="E74" s="135" t="s">
        <v>52</v>
      </c>
      <c r="F74" s="140"/>
      <c r="G74" s="135" t="s">
        <v>52</v>
      </c>
      <c r="H74" s="140"/>
      <c r="I74" s="135" t="s">
        <v>52</v>
      </c>
      <c r="J74" s="140"/>
    </row>
    <row r="75" spans="1:10" s="121" customFormat="1" ht="14.25">
      <c r="A75" s="191"/>
      <c r="B75" s="193"/>
      <c r="C75" s="135"/>
      <c r="D75" s="140"/>
      <c r="E75" s="135"/>
      <c r="F75" s="140"/>
      <c r="G75" s="135"/>
      <c r="H75" s="140"/>
      <c r="I75" s="135"/>
      <c r="J75" s="140"/>
    </row>
    <row r="76" spans="1:10" s="121" customFormat="1" ht="14.25">
      <c r="A76" s="191"/>
      <c r="B76" s="193"/>
      <c r="C76" s="135"/>
      <c r="D76" s="140"/>
      <c r="E76" s="135"/>
      <c r="F76" s="140"/>
      <c r="G76" s="135"/>
      <c r="H76" s="140"/>
      <c r="I76" s="135"/>
      <c r="J76" s="140"/>
    </row>
    <row r="77" spans="1:10" s="121" customFormat="1" ht="15">
      <c r="A77" s="134"/>
      <c r="B77" s="124" t="s">
        <v>109</v>
      </c>
      <c r="C77" s="135" t="s">
        <v>52</v>
      </c>
      <c r="D77" s="147">
        <f>SUM(D74:D76)</f>
        <v>0</v>
      </c>
      <c r="E77" s="135" t="s">
        <v>52</v>
      </c>
      <c r="F77" s="147">
        <f>SUM(F74:F76)</f>
        <v>0</v>
      </c>
      <c r="G77" s="135" t="s">
        <v>52</v>
      </c>
      <c r="H77" s="147">
        <f>SUM(H74:H76)</f>
        <v>0</v>
      </c>
      <c r="I77" s="135" t="s">
        <v>52</v>
      </c>
      <c r="J77" s="147">
        <f>SUM(J74:J76)</f>
        <v>0</v>
      </c>
    </row>
    <row r="78" spans="1:10" s="121" customFormat="1" ht="15.75" thickBot="1">
      <c r="A78" s="134"/>
      <c r="B78" s="194" t="s">
        <v>110</v>
      </c>
      <c r="C78" s="135" t="s">
        <v>52</v>
      </c>
      <c r="D78" s="195">
        <f>D33+D47+D52+D62+D67+D72+D77</f>
        <v>17030066</v>
      </c>
      <c r="E78" s="135" t="s">
        <v>52</v>
      </c>
      <c r="F78" s="195">
        <f>F33+F47+F52+F62+F67+F72+F77</f>
        <v>0</v>
      </c>
      <c r="G78" s="135" t="s">
        <v>52</v>
      </c>
      <c r="H78" s="195">
        <f>H33+H47+H52+H62+H67+H72+H77</f>
        <v>6200722</v>
      </c>
      <c r="I78" s="135" t="s">
        <v>52</v>
      </c>
      <c r="J78" s="195">
        <f>J33+J47+J52+J62+J67+J72+J77</f>
        <v>17350204</v>
      </c>
    </row>
    <row r="79" spans="1:10" s="121" customFormat="1" ht="15.75" thickTop="1">
      <c r="A79" s="134"/>
      <c r="B79" s="194"/>
      <c r="C79" s="135"/>
      <c r="D79" s="145"/>
      <c r="E79" s="135"/>
      <c r="F79" s="145"/>
      <c r="G79" s="135"/>
      <c r="H79" s="145"/>
      <c r="I79" s="135"/>
      <c r="J79" s="145"/>
    </row>
    <row r="80" spans="1:10" s="172" customFormat="1" ht="14.25">
      <c r="A80" s="196" t="s">
        <v>39</v>
      </c>
      <c r="B80" s="197" t="s">
        <v>155</v>
      </c>
      <c r="C80" s="197"/>
      <c r="D80" s="197"/>
      <c r="E80" s="197"/>
      <c r="F80" s="197"/>
      <c r="G80" s="197"/>
      <c r="H80" s="197"/>
      <c r="I80" s="197"/>
      <c r="J80" s="197"/>
    </row>
    <row r="81" spans="1:10" s="172" customFormat="1" ht="15">
      <c r="A81" s="198" t="s">
        <v>156</v>
      </c>
      <c r="C81" s="199"/>
      <c r="D81" s="200"/>
      <c r="E81" s="199"/>
      <c r="F81" s="200"/>
      <c r="G81" s="199"/>
      <c r="H81" s="200"/>
      <c r="I81" s="199"/>
      <c r="J81" s="200"/>
    </row>
    <row r="82" spans="1:10" ht="15">
      <c r="A82" s="201"/>
      <c r="B82" s="201"/>
      <c r="C82" s="202"/>
      <c r="D82" s="201"/>
      <c r="E82" s="202"/>
      <c r="F82" s="201"/>
      <c r="G82" s="202"/>
      <c r="H82" s="201"/>
      <c r="I82" s="202"/>
      <c r="J82" s="201"/>
    </row>
  </sheetData>
  <mergeCells count="5">
    <mergeCell ref="A1:J1"/>
    <mergeCell ref="A2:J2"/>
    <mergeCell ref="A3:J3"/>
    <mergeCell ref="A6:B6"/>
    <mergeCell ref="B80:J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sqref="A1:XFD1048576"/>
    </sheetView>
  </sheetViews>
  <sheetFormatPr defaultRowHeight="15"/>
  <cols>
    <col min="1" max="1" width="2.7109375" customWidth="1"/>
    <col min="2" max="2" width="29.7109375" customWidth="1"/>
    <col min="3" max="3" width="2.7109375" customWidth="1"/>
    <col min="4" max="4" width="18.7109375" customWidth="1"/>
    <col min="5" max="5" width="2.7109375" customWidth="1"/>
    <col min="6" max="6" width="18.7109375" customWidth="1"/>
    <col min="7" max="7" width="2.7109375" customWidth="1"/>
    <col min="8" max="8" width="18.7109375" customWidth="1"/>
    <col min="9" max="9" width="2.7109375" customWidth="1"/>
    <col min="10" max="10" width="18.7109375" customWidth="1"/>
    <col min="11" max="11" width="2.7109375" customWidth="1"/>
    <col min="12" max="12" width="18.85546875" customWidth="1"/>
    <col min="13" max="13" width="2.7109375" customWidth="1"/>
    <col min="14" max="14" width="18.7109375" customWidth="1"/>
  </cols>
  <sheetData>
    <row r="1" spans="1:14" ht="13.5" customHeight="1">
      <c r="A1" s="177" t="str">
        <f>City_Town_of</f>
        <v>TOWN OF PARKER</v>
      </c>
      <c r="B1" s="177"/>
      <c r="C1" s="177"/>
      <c r="D1" s="177"/>
      <c r="E1" s="177"/>
      <c r="F1" s="177"/>
      <c r="G1" s="177"/>
      <c r="H1" s="177"/>
      <c r="I1" s="177"/>
      <c r="J1" s="177"/>
      <c r="K1" s="118"/>
      <c r="L1" s="118"/>
      <c r="M1" s="118"/>
      <c r="N1" s="118"/>
    </row>
    <row r="2" spans="1:14" ht="13.5" customHeight="1">
      <c r="A2" s="204" t="s">
        <v>157</v>
      </c>
      <c r="B2" s="204"/>
      <c r="C2" s="204"/>
      <c r="D2" s="204"/>
      <c r="E2" s="204"/>
      <c r="F2" s="204"/>
      <c r="G2" s="204"/>
      <c r="H2" s="204"/>
      <c r="I2" s="204"/>
      <c r="J2" s="204"/>
      <c r="K2" s="118"/>
      <c r="L2" s="118"/>
      <c r="M2" s="118"/>
      <c r="N2" s="118"/>
    </row>
    <row r="3" spans="1:14" ht="13.5" customHeight="1">
      <c r="A3" s="205" t="str">
        <f>"Fiscal Year " &amp; [1]Instructions!E7</f>
        <v>Fiscal Year 2019</v>
      </c>
      <c r="B3" s="206"/>
      <c r="C3" s="206"/>
      <c r="D3" s="206"/>
      <c r="E3" s="206"/>
      <c r="F3" s="206"/>
      <c r="G3" s="206"/>
      <c r="H3" s="206"/>
      <c r="I3" s="206"/>
      <c r="J3" s="206"/>
      <c r="K3" s="118"/>
      <c r="L3" s="118"/>
      <c r="M3" s="118"/>
      <c r="N3" s="118"/>
    </row>
    <row r="4" spans="1:14" ht="57" customHeight="1">
      <c r="A4" s="207"/>
      <c r="B4" s="208"/>
      <c r="C4" s="209"/>
      <c r="D4" s="210" t="s">
        <v>158</v>
      </c>
      <c r="E4" s="211"/>
      <c r="F4" s="210" t="s">
        <v>159</v>
      </c>
      <c r="G4" s="211"/>
      <c r="H4" s="210" t="s">
        <v>160</v>
      </c>
      <c r="I4" s="211"/>
      <c r="J4" s="210" t="s">
        <v>161</v>
      </c>
      <c r="K4" s="211"/>
      <c r="L4" s="210" t="s">
        <v>162</v>
      </c>
      <c r="M4" s="211"/>
      <c r="N4" s="210" t="s">
        <v>163</v>
      </c>
    </row>
    <row r="5" spans="1:14" ht="15.75" thickBot="1">
      <c r="A5" s="212" t="s">
        <v>164</v>
      </c>
      <c r="B5" s="213"/>
      <c r="C5" s="209"/>
      <c r="D5" s="214">
        <f>[1]Instructions!E7</f>
        <v>2019</v>
      </c>
      <c r="E5" s="211"/>
      <c r="F5" s="215">
        <f>[1]Instructions!E7</f>
        <v>2019</v>
      </c>
      <c r="G5" s="211"/>
      <c r="H5" s="215">
        <f>[1]Instructions!E7</f>
        <v>2019</v>
      </c>
      <c r="I5" s="211"/>
      <c r="J5" s="215">
        <f>[1]Instructions!E7</f>
        <v>2019</v>
      </c>
      <c r="K5" s="211"/>
      <c r="L5" s="215">
        <f>[1]Instructions!E7</f>
        <v>2019</v>
      </c>
      <c r="M5" s="211"/>
      <c r="N5" s="215">
        <f>[1]Instructions!E7</f>
        <v>2019</v>
      </c>
    </row>
    <row r="6" spans="1:14" ht="15.75" thickTop="1">
      <c r="A6" s="216"/>
      <c r="B6" s="216"/>
      <c r="C6" s="217"/>
      <c r="D6" s="218"/>
      <c r="E6" s="217"/>
      <c r="F6" s="218"/>
      <c r="G6" s="217"/>
      <c r="H6" s="218"/>
      <c r="I6" s="217"/>
      <c r="J6" s="218"/>
      <c r="K6" s="217"/>
      <c r="L6" s="218"/>
      <c r="M6" s="217"/>
      <c r="N6" s="218"/>
    </row>
    <row r="7" spans="1:14">
      <c r="A7" s="219" t="s">
        <v>49</v>
      </c>
      <c r="B7" s="219"/>
      <c r="C7" s="220"/>
      <c r="D7" s="221">
        <v>39</v>
      </c>
      <c r="E7" s="220" t="s">
        <v>52</v>
      </c>
      <c r="F7" s="221">
        <f>1384750+21000</f>
        <v>1405750</v>
      </c>
      <c r="G7" s="220" t="s">
        <v>52</v>
      </c>
      <c r="H7" s="221">
        <v>300115</v>
      </c>
      <c r="I7" s="220" t="s">
        <v>52</v>
      </c>
      <c r="J7" s="221">
        <f>28000+22200+12645+7300+12965+125000+15885+14000+15100+24860+22500+2300</f>
        <v>302755</v>
      </c>
      <c r="K7" s="220" t="s">
        <v>52</v>
      </c>
      <c r="L7" s="221">
        <v>171570</v>
      </c>
      <c r="M7" s="220" t="s">
        <v>52</v>
      </c>
      <c r="N7" s="222">
        <f>SUM(F7,H7,J7,L7)</f>
        <v>2180190</v>
      </c>
    </row>
    <row r="8" spans="1:14">
      <c r="A8" s="216"/>
      <c r="B8" s="216"/>
      <c r="C8" s="220"/>
      <c r="D8" s="223"/>
      <c r="E8" s="220"/>
      <c r="F8" s="223"/>
      <c r="G8" s="220"/>
      <c r="H8" s="223"/>
      <c r="I8" s="220"/>
      <c r="J8" s="223"/>
      <c r="K8" s="220"/>
      <c r="L8" s="223"/>
      <c r="M8" s="220"/>
      <c r="N8" s="223"/>
    </row>
    <row r="9" spans="1:14">
      <c r="A9" s="219" t="s">
        <v>79</v>
      </c>
      <c r="B9" s="219"/>
      <c r="C9" s="220"/>
      <c r="D9" s="223"/>
      <c r="E9" s="220"/>
      <c r="F9" s="223"/>
      <c r="G9" s="220"/>
      <c r="H9" s="223"/>
      <c r="I9" s="220"/>
      <c r="J9" s="223"/>
      <c r="K9" s="220"/>
      <c r="L9" s="223"/>
      <c r="M9" s="220"/>
      <c r="N9" s="223"/>
    </row>
    <row r="10" spans="1:14">
      <c r="A10" s="216"/>
      <c r="B10" s="224" t="s">
        <v>165</v>
      </c>
      <c r="C10" s="220"/>
      <c r="D10" s="221">
        <v>6</v>
      </c>
      <c r="E10" s="220" t="s">
        <v>52</v>
      </c>
      <c r="F10" s="221">
        <v>265210</v>
      </c>
      <c r="G10" s="220" t="s">
        <v>52</v>
      </c>
      <c r="H10" s="221">
        <v>31825</v>
      </c>
      <c r="I10" s="220" t="s">
        <v>52</v>
      </c>
      <c r="J10" s="221">
        <v>63410</v>
      </c>
      <c r="K10" s="220" t="s">
        <v>52</v>
      </c>
      <c r="L10" s="221">
        <f>20930+900+25000</f>
        <v>46830</v>
      </c>
      <c r="M10" s="220" t="s">
        <v>52</v>
      </c>
      <c r="N10" s="222">
        <f>SUM(F10,H10,J10,L10)</f>
        <v>407275</v>
      </c>
    </row>
    <row r="11" spans="1:14">
      <c r="A11" s="216"/>
      <c r="B11" s="224" t="s">
        <v>166</v>
      </c>
      <c r="C11" s="220"/>
      <c r="D11" s="221">
        <v>1</v>
      </c>
      <c r="E11" s="220"/>
      <c r="F11" s="221">
        <v>33800</v>
      </c>
      <c r="G11" s="220"/>
      <c r="H11" s="221">
        <v>10816</v>
      </c>
      <c r="I11" s="220"/>
      <c r="J11" s="221">
        <v>5750</v>
      </c>
      <c r="K11" s="220"/>
      <c r="L11" s="221">
        <f>2600+100+2200</f>
        <v>4900</v>
      </c>
      <c r="M11" s="220"/>
      <c r="N11" s="222">
        <f t="shared" ref="N11:N15" si="0">SUM(F11,H11,J11,L11)</f>
        <v>55266</v>
      </c>
    </row>
    <row r="12" spans="1:14">
      <c r="A12" s="216"/>
      <c r="B12" s="224" t="s">
        <v>167</v>
      </c>
      <c r="C12" s="220"/>
      <c r="D12" s="221">
        <v>2</v>
      </c>
      <c r="E12" s="220"/>
      <c r="F12" s="221">
        <v>94000</v>
      </c>
      <c r="G12" s="220"/>
      <c r="H12" s="221">
        <v>19100</v>
      </c>
      <c r="I12" s="220"/>
      <c r="J12" s="221">
        <v>26200</v>
      </c>
      <c r="K12" s="220"/>
      <c r="L12" s="221">
        <f>7200+200+2800</f>
        <v>10200</v>
      </c>
      <c r="M12" s="220"/>
      <c r="N12" s="222">
        <f t="shared" si="0"/>
        <v>149500</v>
      </c>
    </row>
    <row r="13" spans="1:14">
      <c r="A13" s="216"/>
      <c r="B13" s="224" t="s">
        <v>145</v>
      </c>
      <c r="C13" s="220"/>
      <c r="D13" s="221">
        <v>2</v>
      </c>
      <c r="E13" s="220"/>
      <c r="F13" s="221">
        <v>7740</v>
      </c>
      <c r="G13" s="220"/>
      <c r="H13" s="221">
        <v>720</v>
      </c>
      <c r="I13" s="220"/>
      <c r="J13" s="221">
        <v>0</v>
      </c>
      <c r="K13" s="220"/>
      <c r="L13" s="221">
        <f>595+280+85</f>
        <v>960</v>
      </c>
      <c r="M13" s="220"/>
      <c r="N13" s="222">
        <f t="shared" si="0"/>
        <v>9420</v>
      </c>
    </row>
    <row r="14" spans="1:14">
      <c r="A14" s="216"/>
      <c r="B14" s="224" t="s">
        <v>168</v>
      </c>
      <c r="C14" s="220"/>
      <c r="D14" s="221">
        <v>5</v>
      </c>
      <c r="E14" s="220"/>
      <c r="F14" s="221">
        <v>85943</v>
      </c>
      <c r="G14" s="220"/>
      <c r="H14" s="221">
        <v>10313</v>
      </c>
      <c r="I14" s="220"/>
      <c r="J14" s="221">
        <v>8295</v>
      </c>
      <c r="K14" s="220"/>
      <c r="L14" s="221">
        <f>6600+500+2500</f>
        <v>9600</v>
      </c>
      <c r="M14" s="220"/>
      <c r="N14" s="222">
        <f t="shared" si="0"/>
        <v>114151</v>
      </c>
    </row>
    <row r="15" spans="1:14">
      <c r="A15" s="216"/>
      <c r="B15" s="224" t="s">
        <v>169</v>
      </c>
      <c r="C15" s="220"/>
      <c r="D15" s="221">
        <v>4</v>
      </c>
      <c r="E15" s="220"/>
      <c r="F15" s="221">
        <v>92282</v>
      </c>
      <c r="G15" s="220"/>
      <c r="H15" s="221">
        <v>11074</v>
      </c>
      <c r="I15" s="220"/>
      <c r="J15" s="221">
        <v>8216</v>
      </c>
      <c r="K15" s="220"/>
      <c r="L15" s="221">
        <f>7100+350+3000</f>
        <v>10450</v>
      </c>
      <c r="M15" s="220"/>
      <c r="N15" s="222">
        <f t="shared" si="0"/>
        <v>122022</v>
      </c>
    </row>
    <row r="16" spans="1:14">
      <c r="A16" s="216"/>
      <c r="B16" s="224" t="s">
        <v>148</v>
      </c>
      <c r="C16" s="220"/>
      <c r="D16" s="221">
        <v>5</v>
      </c>
      <c r="E16" s="220"/>
      <c r="F16" s="221">
        <v>212700</v>
      </c>
      <c r="G16" s="220"/>
      <c r="H16" s="221">
        <v>25524</v>
      </c>
      <c r="I16" s="220"/>
      <c r="J16" s="221">
        <v>50700</v>
      </c>
      <c r="K16" s="220"/>
      <c r="L16" s="221">
        <f>16400+3000</f>
        <v>19400</v>
      </c>
      <c r="M16" s="220"/>
      <c r="N16" s="222">
        <f>SUM(F16,H16,J16,L16)</f>
        <v>308324</v>
      </c>
    </row>
    <row r="17" spans="1:14">
      <c r="A17" s="216"/>
      <c r="B17" s="225" t="s">
        <v>91</v>
      </c>
      <c r="C17" s="220"/>
      <c r="D17" s="226">
        <f>SUM(D10:D16)</f>
        <v>25</v>
      </c>
      <c r="E17" s="220" t="s">
        <v>52</v>
      </c>
      <c r="F17" s="226">
        <f>SUM(F10:F16)</f>
        <v>791675</v>
      </c>
      <c r="G17" s="220" t="s">
        <v>52</v>
      </c>
      <c r="H17" s="226">
        <f>SUM(H10:H16)</f>
        <v>109372</v>
      </c>
      <c r="I17" s="220" t="s">
        <v>52</v>
      </c>
      <c r="J17" s="226">
        <f>SUM(J10:J16)</f>
        <v>162571</v>
      </c>
      <c r="K17" s="220" t="s">
        <v>52</v>
      </c>
      <c r="L17" s="226">
        <f>SUM(L10:L16)</f>
        <v>102340</v>
      </c>
      <c r="M17" s="220" t="s">
        <v>52</v>
      </c>
      <c r="N17" s="226">
        <f>SUM(N10:N16)</f>
        <v>1165958</v>
      </c>
    </row>
    <row r="18" spans="1:14">
      <c r="A18" s="216"/>
      <c r="B18" s="216"/>
      <c r="C18" s="220"/>
      <c r="D18" s="223"/>
      <c r="E18" s="220"/>
      <c r="F18" s="223"/>
      <c r="G18" s="220"/>
      <c r="H18" s="223"/>
      <c r="I18" s="220"/>
      <c r="J18" s="223"/>
      <c r="K18" s="220"/>
      <c r="L18" s="223"/>
      <c r="M18" s="220"/>
      <c r="N18" s="223"/>
    </row>
    <row r="19" spans="1:14">
      <c r="A19" s="219" t="s">
        <v>92</v>
      </c>
      <c r="B19" s="219"/>
      <c r="C19" s="220"/>
      <c r="D19" s="223"/>
      <c r="E19" s="220"/>
      <c r="F19" s="223"/>
      <c r="G19" s="220"/>
      <c r="H19" s="223"/>
      <c r="I19" s="220"/>
      <c r="J19" s="223"/>
      <c r="K19" s="220"/>
      <c r="L19" s="223"/>
      <c r="M19" s="220"/>
      <c r="N19" s="223"/>
    </row>
    <row r="20" spans="1:14">
      <c r="A20" s="216"/>
      <c r="B20" s="224"/>
      <c r="C20" s="220"/>
      <c r="D20" s="227"/>
      <c r="E20" s="220" t="s">
        <v>52</v>
      </c>
      <c r="F20" s="227"/>
      <c r="G20" s="220" t="s">
        <v>52</v>
      </c>
      <c r="H20" s="227"/>
      <c r="I20" s="220" t="s">
        <v>52</v>
      </c>
      <c r="J20" s="227" t="s">
        <v>156</v>
      </c>
      <c r="K20" s="220" t="s">
        <v>52</v>
      </c>
      <c r="L20" s="227"/>
      <c r="M20" s="220" t="s">
        <v>52</v>
      </c>
      <c r="N20" s="222">
        <f>SUM(F20,H20,J20,L20)</f>
        <v>0</v>
      </c>
    </row>
    <row r="21" spans="1:14">
      <c r="A21" s="216"/>
      <c r="B21" s="224"/>
      <c r="C21" s="220"/>
      <c r="D21" s="227"/>
      <c r="E21" s="220"/>
      <c r="F21" s="227"/>
      <c r="G21" s="220"/>
      <c r="H21" s="227"/>
      <c r="I21" s="220"/>
      <c r="J21" s="227"/>
      <c r="K21" s="220"/>
      <c r="L21" s="227"/>
      <c r="M21" s="220"/>
      <c r="N21" s="222">
        <f>SUM(F21,H21,J21,L21)</f>
        <v>0</v>
      </c>
    </row>
    <row r="22" spans="1:14">
      <c r="A22" s="216"/>
      <c r="B22" s="225" t="s">
        <v>93</v>
      </c>
      <c r="C22" s="220"/>
      <c r="D22" s="226">
        <f>SUM(D20:D21)</f>
        <v>0</v>
      </c>
      <c r="E22" s="220" t="s">
        <v>52</v>
      </c>
      <c r="F22" s="226">
        <f>SUM(F20,F21)</f>
        <v>0</v>
      </c>
      <c r="G22" s="220" t="s">
        <v>52</v>
      </c>
      <c r="H22" s="226">
        <f>SUM(H20,H21)</f>
        <v>0</v>
      </c>
      <c r="I22" s="220" t="s">
        <v>52</v>
      </c>
      <c r="J22" s="226">
        <f>SUM(J20,J21)</f>
        <v>0</v>
      </c>
      <c r="K22" s="220" t="s">
        <v>52</v>
      </c>
      <c r="L22" s="226">
        <f>SUM(L20,L21)</f>
        <v>0</v>
      </c>
      <c r="M22" s="220" t="s">
        <v>52</v>
      </c>
      <c r="N22" s="226">
        <f>SUM(N20,N21)</f>
        <v>0</v>
      </c>
    </row>
    <row r="23" spans="1:14">
      <c r="A23" s="216"/>
      <c r="B23" s="216"/>
      <c r="C23" s="220"/>
      <c r="D23" s="223"/>
      <c r="E23" s="220"/>
      <c r="F23" s="223"/>
      <c r="G23" s="220"/>
      <c r="H23" s="223"/>
      <c r="I23" s="220"/>
      <c r="J23" s="223"/>
      <c r="K23" s="220"/>
      <c r="L23" s="223"/>
      <c r="M23" s="220"/>
      <c r="N23" s="223"/>
    </row>
    <row r="24" spans="1:14">
      <c r="A24" s="219" t="s">
        <v>94</v>
      </c>
      <c r="B24" s="219"/>
      <c r="C24" s="220"/>
      <c r="D24" s="223"/>
      <c r="E24" s="220"/>
      <c r="F24" s="223"/>
      <c r="G24" s="220"/>
      <c r="H24" s="223"/>
      <c r="I24" s="220"/>
      <c r="J24" s="223"/>
      <c r="K24" s="220"/>
      <c r="L24" s="223"/>
      <c r="M24" s="220"/>
      <c r="N24" s="223"/>
    </row>
    <row r="25" spans="1:14">
      <c r="A25" s="216"/>
      <c r="B25" s="224"/>
      <c r="C25" s="220"/>
      <c r="D25" s="221"/>
      <c r="E25" s="220"/>
      <c r="F25" s="221"/>
      <c r="G25" s="220"/>
      <c r="H25" s="221"/>
      <c r="I25" s="220"/>
      <c r="J25" s="221"/>
      <c r="K25" s="220"/>
      <c r="L25" s="221"/>
      <c r="M25" s="220"/>
      <c r="N25" s="222">
        <f>SUM(F25,H25,J25,L25)</f>
        <v>0</v>
      </c>
    </row>
    <row r="26" spans="1:14">
      <c r="A26" s="216"/>
      <c r="B26" s="224"/>
      <c r="C26" s="220"/>
      <c r="D26" s="221"/>
      <c r="E26" s="220"/>
      <c r="F26" s="221"/>
      <c r="G26" s="220"/>
      <c r="H26" s="221"/>
      <c r="I26" s="220"/>
      <c r="J26" s="221"/>
      <c r="K26" s="220"/>
      <c r="L26" s="221"/>
      <c r="M26" s="220"/>
      <c r="N26" s="222">
        <f>SUM(F26,H26,J26,L26)</f>
        <v>0</v>
      </c>
    </row>
    <row r="27" spans="1:14">
      <c r="A27" s="216"/>
      <c r="B27" s="225" t="s">
        <v>101</v>
      </c>
      <c r="C27" s="220"/>
      <c r="D27" s="226">
        <f>SUM(D25,D26)</f>
        <v>0</v>
      </c>
      <c r="E27" s="220" t="s">
        <v>52</v>
      </c>
      <c r="F27" s="226">
        <f>SUM(F25:F26)</f>
        <v>0</v>
      </c>
      <c r="G27" s="220" t="s">
        <v>52</v>
      </c>
      <c r="H27" s="226">
        <f>SUM(H25:H26)</f>
        <v>0</v>
      </c>
      <c r="I27" s="220" t="s">
        <v>52</v>
      </c>
      <c r="J27" s="226">
        <f>SUM(J25:J26)</f>
        <v>0</v>
      </c>
      <c r="K27" s="220" t="s">
        <v>52</v>
      </c>
      <c r="L27" s="226">
        <f>SUM(L25:L26)</f>
        <v>0</v>
      </c>
      <c r="M27" s="220" t="s">
        <v>52</v>
      </c>
      <c r="N27" s="226">
        <f>SUM(N25:N26)</f>
        <v>0</v>
      </c>
    </row>
    <row r="28" spans="1:14">
      <c r="A28" s="216"/>
      <c r="B28" s="225"/>
      <c r="C28" s="220"/>
      <c r="D28" s="223"/>
      <c r="E28" s="220"/>
      <c r="F28" s="223"/>
      <c r="G28" s="220"/>
      <c r="H28" s="223"/>
      <c r="I28" s="220"/>
      <c r="J28" s="223"/>
      <c r="K28" s="220"/>
      <c r="L28" s="223"/>
      <c r="M28" s="220"/>
      <c r="N28" s="223"/>
    </row>
    <row r="29" spans="1:14">
      <c r="A29" s="219" t="s">
        <v>102</v>
      </c>
      <c r="B29" s="219"/>
      <c r="C29" s="220"/>
      <c r="D29" s="223"/>
      <c r="E29" s="220"/>
      <c r="F29" s="223"/>
      <c r="G29" s="220"/>
      <c r="H29" s="223"/>
      <c r="I29" s="220"/>
      <c r="J29" s="223"/>
      <c r="K29" s="220"/>
      <c r="L29" s="223"/>
      <c r="M29" s="220"/>
      <c r="N29" s="223"/>
    </row>
    <row r="30" spans="1:14">
      <c r="A30" s="216"/>
      <c r="B30" s="224"/>
      <c r="C30" s="220"/>
      <c r="D30" s="221"/>
      <c r="E30" s="220" t="s">
        <v>52</v>
      </c>
      <c r="F30" s="221"/>
      <c r="G30" s="220" t="s">
        <v>52</v>
      </c>
      <c r="H30" s="221"/>
      <c r="I30" s="220" t="s">
        <v>52</v>
      </c>
      <c r="J30" s="221"/>
      <c r="K30" s="220" t="s">
        <v>52</v>
      </c>
      <c r="L30" s="221"/>
      <c r="M30" s="220" t="s">
        <v>52</v>
      </c>
      <c r="N30" s="222">
        <f>SUM(F30,H30,J30,L30)</f>
        <v>0</v>
      </c>
    </row>
    <row r="31" spans="1:14">
      <c r="A31" s="216"/>
      <c r="B31" s="224"/>
      <c r="C31" s="220"/>
      <c r="D31" s="221"/>
      <c r="E31" s="220"/>
      <c r="F31" s="221"/>
      <c r="G31" s="220"/>
      <c r="H31" s="221"/>
      <c r="I31" s="220"/>
      <c r="J31" s="221"/>
      <c r="K31" s="220"/>
      <c r="L31" s="221"/>
      <c r="M31" s="220"/>
      <c r="N31" s="222">
        <f>SUM(F31,H31,J31,L31)</f>
        <v>0</v>
      </c>
    </row>
    <row r="32" spans="1:14">
      <c r="A32" s="216"/>
      <c r="B32" s="228" t="s">
        <v>104</v>
      </c>
      <c r="C32" s="220"/>
      <c r="D32" s="226">
        <f>SUM(D30:D31)</f>
        <v>0</v>
      </c>
      <c r="E32" s="220" t="s">
        <v>52</v>
      </c>
      <c r="F32" s="226">
        <f>SUM(F30:F31)</f>
        <v>0</v>
      </c>
      <c r="G32" s="220" t="s">
        <v>52</v>
      </c>
      <c r="H32" s="226">
        <f>SUM(H30:H31)</f>
        <v>0</v>
      </c>
      <c r="I32" s="220" t="s">
        <v>52</v>
      </c>
      <c r="J32" s="226">
        <f>SUM(J30:J31)</f>
        <v>0</v>
      </c>
      <c r="K32" s="220" t="s">
        <v>52</v>
      </c>
      <c r="L32" s="226">
        <f>SUM(L30:L31)</f>
        <v>0</v>
      </c>
      <c r="M32" s="220" t="s">
        <v>52</v>
      </c>
      <c r="N32" s="226">
        <f>SUM(N30:N31)</f>
        <v>0</v>
      </c>
    </row>
    <row r="33" spans="1:14">
      <c r="A33" s="216"/>
      <c r="B33" s="229"/>
      <c r="C33" s="220"/>
      <c r="D33" s="223"/>
      <c r="E33" s="220"/>
      <c r="F33" s="223"/>
      <c r="G33" s="220"/>
      <c r="H33" s="223"/>
      <c r="I33" s="220"/>
      <c r="J33" s="223"/>
      <c r="K33" s="220"/>
      <c r="L33" s="223"/>
      <c r="M33" s="220"/>
      <c r="N33" s="223"/>
    </row>
    <row r="34" spans="1:14">
      <c r="A34" s="219" t="s">
        <v>105</v>
      </c>
      <c r="B34" s="219"/>
      <c r="C34" s="220"/>
      <c r="D34" s="223"/>
      <c r="E34" s="220"/>
      <c r="F34" s="223"/>
      <c r="G34" s="220"/>
      <c r="H34" s="223"/>
      <c r="I34" s="220"/>
      <c r="J34" s="223"/>
      <c r="K34" s="220"/>
      <c r="L34" s="223"/>
      <c r="M34" s="220"/>
      <c r="N34" s="230"/>
    </row>
    <row r="35" spans="1:14">
      <c r="A35" s="216"/>
      <c r="B35" s="224" t="s">
        <v>106</v>
      </c>
      <c r="C35" s="220"/>
      <c r="D35" s="221">
        <v>4</v>
      </c>
      <c r="E35" s="220" t="s">
        <v>52</v>
      </c>
      <c r="F35" s="221">
        <v>189040</v>
      </c>
      <c r="G35" s="220" t="s">
        <v>52</v>
      </c>
      <c r="H35" s="221">
        <v>23000</v>
      </c>
      <c r="I35" s="220" t="s">
        <v>52</v>
      </c>
      <c r="J35" s="221">
        <v>34000</v>
      </c>
      <c r="K35" s="220" t="s">
        <v>52</v>
      </c>
      <c r="L35" s="221">
        <f>14500+700+8500</f>
        <v>23700</v>
      </c>
      <c r="M35" s="220" t="s">
        <v>52</v>
      </c>
      <c r="N35" s="222">
        <f>SUM(F35,H35,J35,L35)</f>
        <v>269740</v>
      </c>
    </row>
    <row r="36" spans="1:14">
      <c r="A36" s="216"/>
      <c r="B36" s="224"/>
      <c r="C36" s="220"/>
      <c r="D36" s="221"/>
      <c r="E36" s="220"/>
      <c r="F36" s="221"/>
      <c r="G36" s="220"/>
      <c r="H36" s="221"/>
      <c r="I36" s="220"/>
      <c r="J36" s="221"/>
      <c r="K36" s="220"/>
      <c r="L36" s="221"/>
      <c r="M36" s="220"/>
      <c r="N36" s="222">
        <f>SUM(F36,H36,J36,L36)</f>
        <v>0</v>
      </c>
    </row>
    <row r="37" spans="1:14">
      <c r="A37" s="216"/>
      <c r="B37" s="225" t="s">
        <v>107</v>
      </c>
      <c r="C37" s="220"/>
      <c r="D37" s="226">
        <f>SUM(D35:D36)</f>
        <v>4</v>
      </c>
      <c r="E37" s="220" t="s">
        <v>52</v>
      </c>
      <c r="F37" s="226">
        <f>SUM(F35:F36)</f>
        <v>189040</v>
      </c>
      <c r="G37" s="220" t="s">
        <v>52</v>
      </c>
      <c r="H37" s="226">
        <f>SUM(H35:H36)</f>
        <v>23000</v>
      </c>
      <c r="I37" s="220" t="s">
        <v>52</v>
      </c>
      <c r="J37" s="226">
        <f>SUM(J35:J36)</f>
        <v>34000</v>
      </c>
      <c r="K37" s="220" t="s">
        <v>52</v>
      </c>
      <c r="L37" s="226">
        <f>SUM(L35:L36)</f>
        <v>23700</v>
      </c>
      <c r="M37" s="220" t="s">
        <v>52</v>
      </c>
      <c r="N37" s="226">
        <f>SUM(N35:N36)</f>
        <v>269740</v>
      </c>
    </row>
    <row r="38" spans="1:14">
      <c r="A38" s="216"/>
      <c r="B38" s="225"/>
      <c r="C38" s="220"/>
      <c r="D38" s="231"/>
      <c r="E38" s="220"/>
      <c r="F38" s="231"/>
      <c r="G38" s="220"/>
      <c r="H38" s="231"/>
      <c r="I38" s="220"/>
      <c r="J38" s="231"/>
      <c r="K38" s="220"/>
      <c r="L38" s="231"/>
      <c r="M38" s="220"/>
      <c r="N38" s="231"/>
    </row>
    <row r="39" spans="1:14">
      <c r="A39" s="219" t="s">
        <v>170</v>
      </c>
      <c r="B39" s="219"/>
      <c r="C39" s="220"/>
      <c r="D39" s="231"/>
      <c r="E39" s="220"/>
      <c r="F39" s="231"/>
      <c r="G39" s="220"/>
      <c r="H39" s="231"/>
      <c r="I39" s="220"/>
      <c r="J39" s="231"/>
      <c r="K39" s="220"/>
      <c r="L39" s="231"/>
      <c r="M39" s="220"/>
      <c r="N39" s="231"/>
    </row>
    <row r="40" spans="1:14">
      <c r="A40" s="216"/>
      <c r="B40" s="224"/>
      <c r="C40" s="220"/>
      <c r="D40" s="221"/>
      <c r="E40" s="232" t="s">
        <v>52</v>
      </c>
      <c r="F40" s="221"/>
      <c r="G40" s="220" t="s">
        <v>52</v>
      </c>
      <c r="H40" s="221"/>
      <c r="I40" s="220" t="s">
        <v>52</v>
      </c>
      <c r="J40" s="221"/>
      <c r="K40" s="220" t="s">
        <v>52</v>
      </c>
      <c r="L40" s="221"/>
      <c r="M40" s="220" t="s">
        <v>52</v>
      </c>
      <c r="N40" s="226">
        <f>SUM(F40,H40,J40,L40)</f>
        <v>0</v>
      </c>
    </row>
    <row r="41" spans="1:14">
      <c r="A41" s="216"/>
      <c r="B41" s="224"/>
      <c r="C41" s="220"/>
      <c r="D41" s="221"/>
      <c r="E41" s="220"/>
      <c r="F41" s="221"/>
      <c r="G41" s="220"/>
      <c r="H41" s="221"/>
      <c r="I41" s="220"/>
      <c r="J41" s="221"/>
      <c r="K41" s="220"/>
      <c r="L41" s="221"/>
      <c r="M41" s="220"/>
      <c r="N41" s="226">
        <f>SUM(F41,H41,J41,L41)</f>
        <v>0</v>
      </c>
    </row>
    <row r="42" spans="1:14">
      <c r="A42" s="216"/>
      <c r="B42" s="224"/>
      <c r="C42" s="220"/>
      <c r="D42" s="221"/>
      <c r="E42" s="220"/>
      <c r="F42" s="221"/>
      <c r="G42" s="220"/>
      <c r="H42" s="221"/>
      <c r="I42" s="220"/>
      <c r="J42" s="221"/>
      <c r="K42" s="220"/>
      <c r="L42" s="221"/>
      <c r="M42" s="220"/>
      <c r="N42" s="226">
        <f>SUM(F42,H42,J42,L42)</f>
        <v>0</v>
      </c>
    </row>
    <row r="43" spans="1:14">
      <c r="A43" s="216"/>
      <c r="B43" s="225" t="s">
        <v>171</v>
      </c>
      <c r="C43" s="220"/>
      <c r="D43" s="226">
        <f>SUM(D40:D42)</f>
        <v>0</v>
      </c>
      <c r="E43" s="220" t="s">
        <v>52</v>
      </c>
      <c r="F43" s="226">
        <f>SUM(F40:F42)</f>
        <v>0</v>
      </c>
      <c r="G43" s="220" t="s">
        <v>52</v>
      </c>
      <c r="H43" s="226">
        <f>SUM(H40:H42)</f>
        <v>0</v>
      </c>
      <c r="I43" s="220" t="s">
        <v>52</v>
      </c>
      <c r="J43" s="226">
        <f>SUM(J40:J42)</f>
        <v>0</v>
      </c>
      <c r="K43" s="220" t="s">
        <v>52</v>
      </c>
      <c r="L43" s="226">
        <f>SUM(L40:L42)</f>
        <v>0</v>
      </c>
      <c r="M43" s="220" t="s">
        <v>52</v>
      </c>
      <c r="N43" s="226">
        <f>SUM(N40:N42)</f>
        <v>0</v>
      </c>
    </row>
    <row r="44" spans="1:14">
      <c r="A44" s="216"/>
      <c r="B44" s="225"/>
      <c r="C44" s="220"/>
      <c r="D44" s="233"/>
      <c r="E44" s="220"/>
      <c r="F44" s="233"/>
      <c r="G44" s="220"/>
      <c r="H44" s="233"/>
      <c r="I44" s="220"/>
      <c r="J44" s="233"/>
      <c r="K44" s="220"/>
      <c r="L44" s="233"/>
      <c r="M44" s="220"/>
      <c r="N44" s="233"/>
    </row>
    <row r="45" spans="1:14" ht="15.75" thickBot="1">
      <c r="A45" s="216"/>
      <c r="B45" s="225" t="s">
        <v>110</v>
      </c>
      <c r="C45" s="220"/>
      <c r="D45" s="234">
        <f>SUM(D7+D17+D22+D27+D32+D37+D43)</f>
        <v>68</v>
      </c>
      <c r="E45" s="220" t="s">
        <v>52</v>
      </c>
      <c r="F45" s="234">
        <f>SUM(F7+F17+F22+F27+F32+F37+F43)</f>
        <v>2386465</v>
      </c>
      <c r="G45" s="220" t="s">
        <v>52</v>
      </c>
      <c r="H45" s="234">
        <f>SUM(H7+H17+H22+H27+H32+H37+H43)</f>
        <v>432487</v>
      </c>
      <c r="I45" s="220" t="s">
        <v>52</v>
      </c>
      <c r="J45" s="234">
        <f>SUM(J7+J17+J22+J27+J32+J37+J43)</f>
        <v>499326</v>
      </c>
      <c r="K45" s="220" t="s">
        <v>52</v>
      </c>
      <c r="L45" s="234">
        <f>SUM(L7+L17+L22+L27+L32+L37+L43)</f>
        <v>297610</v>
      </c>
      <c r="M45" s="220" t="s">
        <v>52</v>
      </c>
      <c r="N45" s="234">
        <f>SUM(N7+N17+N22+N27+N32+N37+N43)</f>
        <v>3615888</v>
      </c>
    </row>
    <row r="46" spans="1:14" ht="15.75" thickTop="1"/>
  </sheetData>
  <mergeCells count="11">
    <mergeCell ref="A19:B19"/>
    <mergeCell ref="A24:B24"/>
    <mergeCell ref="A29:B29"/>
    <mergeCell ref="A34:B34"/>
    <mergeCell ref="A39:B39"/>
    <mergeCell ref="A1:N1"/>
    <mergeCell ref="A2:N2"/>
    <mergeCell ref="A3:N3"/>
    <mergeCell ref="A5:B5"/>
    <mergeCell ref="A7:B7"/>
    <mergeCell ref="A9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Schedule A</vt:lpstr>
      <vt:lpstr>Schedule C</vt:lpstr>
      <vt:lpstr>Schedule D</vt:lpstr>
      <vt:lpstr>Schedule E</vt:lpstr>
      <vt:lpstr>Schedule F</vt:lpstr>
      <vt:lpstr>Sheet6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lhw</dc:creator>
  <cp:lastModifiedBy>lhw</cp:lastModifiedBy>
  <dcterms:created xsi:type="dcterms:W3CDTF">2018-06-21T17:08:03Z</dcterms:created>
  <dcterms:modified xsi:type="dcterms:W3CDTF">2018-06-21T17:13:39Z</dcterms:modified>
</cp:coreProperties>
</file>